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defaultThemeVersion="166925"/>
  <mc:AlternateContent xmlns:mc="http://schemas.openxmlformats.org/markup-compatibility/2006">
    <mc:Choice Requires="x15">
      <x15ac:absPath xmlns:x15ac="http://schemas.microsoft.com/office/spreadsheetml/2010/11/ac" url="https://statoilsrm-my.sharepoint.com/personal/krsom_equinor_com/Documents/9. Ergonomi/KIM/"/>
    </mc:Choice>
  </mc:AlternateContent>
  <xr:revisionPtr revIDLastSave="2" documentId="8_{16FCEC60-0563-44A2-8D16-F70CCEEAE22C}" xr6:coauthVersionLast="47" xr6:coauthVersionMax="47" xr10:uidLastSave="{2C1ECF81-A97C-4B79-930B-301BFE8235C5}"/>
  <bookViews>
    <workbookView xWindow="-120" yWindow="-120" windowWidth="38640" windowHeight="21120" activeTab="1" xr2:uid="{2BADCEE7-7AEC-4DBF-AF01-E827239E11AC}"/>
  </bookViews>
  <sheets>
    <sheet name="Appropriate tools" sheetId="19" r:id="rId1"/>
    <sheet name="KIM LHC" sheetId="5" r:id="rId2"/>
    <sheet name="KIM PP" sheetId="13" r:id="rId3"/>
    <sheet name="KIM BF" sheetId="16" r:id="rId4"/>
    <sheet name="KIM MHO" sheetId="21" r:id="rId5"/>
    <sheet name="KIM ABP" sheetId="11" r:id="rId6"/>
    <sheet name="KIM BM" sheetId="12" r:id="rId7"/>
    <sheet name="Veiledning (only in norwegian)" sheetId="20" r:id="rId8"/>
  </sheets>
  <definedNames>
    <definedName name="_xlnm._FilterDatabase" localSheetId="0" hidden="1">'Appropriate tools'!$B$3:$J$115</definedName>
    <definedName name="_xlnm._FilterDatabase" localSheetId="2" hidden="1">'KIM PP'!$H$87:$J$87</definedName>
    <definedName name="Carriages">'KIM PP'!$J$88:$J$92</definedName>
    <definedName name="Climbing">'KIM BM'!$L$53:$L$55</definedName>
    <definedName name="Climbing_inclination">'KIM BM'!$O$55</definedName>
    <definedName name="Climbing_ladders">'KIM BM'!$N$55</definedName>
    <definedName name="Climbing_stairs">'KIM BM'!$M$54:$M$56</definedName>
    <definedName name="Crawling">'KIM BM'!$P$55</definedName>
    <definedName name="Handbarrow">'KIM PP'!$I$88:$I$92</definedName>
    <definedName name="ProduktSelection">#REF!,#REF!,#REF!,#REF!,#REF!,#REF!,#REF!,#REF!,#REF!,#REF!,#REF!,#REF!,#REF!,#REF!</definedName>
    <definedName name="Walking">'KIM BM'!$K$53:$K$55</definedName>
    <definedName name="Wheelbarrow">'KIM PP'!$H$88:$H$92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3" i="21" l="1"/>
  <c r="F38" i="16"/>
  <c r="F39" i="16" s="1"/>
  <c r="I103" i="11" l="1"/>
  <c r="I104" i="11" s="1" a="1"/>
  <c r="I104" i="11" s="1"/>
  <c r="I89" i="11"/>
  <c r="I90" i="11" s="1"/>
  <c r="I87" i="11"/>
  <c r="I88" i="11" s="1"/>
  <c r="H52" i="11"/>
  <c r="H51" i="11"/>
  <c r="H50" i="11"/>
  <c r="H49" i="11"/>
  <c r="G49" i="11" a="1"/>
  <c r="G49" i="11" s="1"/>
  <c r="H48" i="11"/>
  <c r="H47" i="11"/>
  <c r="H46" i="11"/>
  <c r="F45" i="11" s="1"/>
  <c r="E57" i="11" s="1"/>
  <c r="H45" i="11"/>
  <c r="G45" i="11" a="1"/>
  <c r="G45" i="11" s="1"/>
  <c r="H44" i="11"/>
  <c r="H43" i="11"/>
  <c r="G41" i="11" s="1" a="1"/>
  <c r="G41" i="11" s="1"/>
  <c r="H42" i="11"/>
  <c r="H41" i="11"/>
  <c r="H39" i="11"/>
  <c r="H38" i="11"/>
  <c r="H37" i="11"/>
  <c r="H36" i="11"/>
  <c r="F36" i="11"/>
  <c r="F56" i="11" s="1"/>
  <c r="H35" i="11"/>
  <c r="H34" i="11"/>
  <c r="H33" i="11"/>
  <c r="H32" i="11"/>
  <c r="F32" i="11"/>
  <c r="E56" i="11" s="1"/>
  <c r="H31" i="11"/>
  <c r="H30" i="11"/>
  <c r="H29" i="11"/>
  <c r="H28" i="11"/>
  <c r="I24" i="11"/>
  <c r="F24" i="11" s="1"/>
  <c r="H23" i="11"/>
  <c r="H22" i="11"/>
  <c r="I19" i="11"/>
  <c r="F19" i="11" s="1"/>
  <c r="H18" i="11"/>
  <c r="H17" i="11"/>
  <c r="I14" i="11"/>
  <c r="F14" i="11" s="1"/>
  <c r="H13" i="11"/>
  <c r="H12" i="11"/>
  <c r="H9" i="11"/>
  <c r="F58" i="11" s="1"/>
  <c r="I112" i="12"/>
  <c r="E19" i="12" s="1"/>
  <c r="F17" i="12" s="1"/>
  <c r="F42" i="12" s="1"/>
  <c r="K47" i="12"/>
  <c r="H40" i="12"/>
  <c r="F40" i="12"/>
  <c r="H38" i="12"/>
  <c r="H34" i="12" s="1" a="1"/>
  <c r="H34" i="12" s="1"/>
  <c r="F35" i="12" s="1"/>
  <c r="G37" i="12"/>
  <c r="H36" i="12"/>
  <c r="H35" i="12"/>
  <c r="H31" i="12"/>
  <c r="H30" i="12"/>
  <c r="I134" i="12" s="1"/>
  <c r="I135" i="12" s="1"/>
  <c r="H29" i="12" s="1"/>
  <c r="F29" i="12" s="1"/>
  <c r="H28" i="12"/>
  <c r="H26" i="12"/>
  <c r="H25" i="12"/>
  <c r="H27" i="12" s="1"/>
  <c r="F25" i="12" s="1"/>
  <c r="H24" i="12"/>
  <c r="H22" i="12"/>
  <c r="H21" i="12"/>
  <c r="I122" i="12" s="1"/>
  <c r="E23" i="12" s="1"/>
  <c r="F21" i="12" s="1"/>
  <c r="F43" i="12" s="1"/>
  <c r="G21" i="12"/>
  <c r="G21" i="12" a="1"/>
  <c r="H18" i="12"/>
  <c r="H17" i="12"/>
  <c r="G17" i="12" a="1"/>
  <c r="G17" i="12" s="1"/>
  <c r="H14" i="12"/>
  <c r="H13" i="12"/>
  <c r="G13" i="12" s="1"/>
  <c r="H9" i="12"/>
  <c r="F9" i="12" s="1"/>
  <c r="F49" i="11" l="1"/>
  <c r="F57" i="11" s="1"/>
  <c r="F41" i="11"/>
  <c r="D57" i="11" s="1"/>
  <c r="I28" i="11"/>
  <c r="F28" i="11"/>
  <c r="D56" i="11" s="1"/>
  <c r="I23" i="11"/>
  <c r="F22" i="11" s="1"/>
  <c r="F25" i="11" s="1"/>
  <c r="F55" i="11" s="1"/>
  <c r="F59" i="11" s="1"/>
  <c r="G22" i="11" a="1"/>
  <c r="G22" i="11" s="1"/>
  <c r="I18" i="11"/>
  <c r="F17" i="11" s="1"/>
  <c r="F20" i="11" s="1"/>
  <c r="E55" i="11" s="1"/>
  <c r="G17" i="11" a="1"/>
  <c r="G17" i="11" s="1"/>
  <c r="D58" i="11"/>
  <c r="F9" i="11"/>
  <c r="E58" i="11"/>
  <c r="I13" i="11"/>
  <c r="F12" i="11" s="1"/>
  <c r="F15" i="11" s="1"/>
  <c r="D55" i="11" s="1"/>
  <c r="I91" i="11"/>
  <c r="I41" i="11"/>
  <c r="G12" i="11" a="1"/>
  <c r="G12" i="11" s="1"/>
  <c r="E33" i="12"/>
  <c r="F45" i="12"/>
  <c r="E38" i="12"/>
  <c r="F46" i="12"/>
  <c r="F44" i="12"/>
  <c r="E27" i="12"/>
  <c r="F48" i="12"/>
  <c r="E10" i="12"/>
  <c r="S21" i="12"/>
  <c r="F12" i="12" s="1"/>
  <c r="L2" i="12"/>
  <c r="E59" i="11" l="1"/>
  <c r="D59" i="11"/>
  <c r="F26" i="11"/>
  <c r="G14" i="12"/>
  <c r="F41" i="12"/>
  <c r="E52" i="12" s="1"/>
  <c r="E53" i="12" s="1" a="1"/>
  <c r="E53" i="12" s="1"/>
  <c r="E15" i="12"/>
  <c r="D60" i="11" l="1"/>
  <c r="D61" i="11" s="1" a="1"/>
  <c r="D61" i="11" s="1"/>
  <c r="F52" i="12"/>
  <c r="F53" i="12" s="1"/>
  <c r="H35" i="16" l="1"/>
  <c r="F35" i="16"/>
  <c r="F43" i="16" s="1"/>
  <c r="H33" i="16"/>
  <c r="F33" i="16"/>
  <c r="H32" i="16"/>
  <c r="F32" i="16"/>
  <c r="H30" i="16"/>
  <c r="F30" i="16"/>
  <c r="C31" i="16" s="1"/>
  <c r="H29" i="16"/>
  <c r="F29" i="16"/>
  <c r="H28" i="16"/>
  <c r="F28" i="16"/>
  <c r="H25" i="16"/>
  <c r="H24" i="16"/>
  <c r="H23" i="16"/>
  <c r="H22" i="16"/>
  <c r="H20" i="16"/>
  <c r="F40" i="16" s="1"/>
  <c r="F20" i="16"/>
  <c r="H15" i="16"/>
  <c r="G17" i="16" s="1"/>
  <c r="F15" i="16"/>
  <c r="H14" i="16"/>
  <c r="F14" i="16"/>
  <c r="G16" i="16" s="1"/>
  <c r="H13" i="16"/>
  <c r="F13" i="16"/>
  <c r="H9" i="16"/>
  <c r="F44" i="16" s="1"/>
  <c r="F9" i="16"/>
  <c r="E10" i="16" s="1"/>
  <c r="F19" i="21" a="1"/>
  <c r="F19" i="21" s="1"/>
  <c r="F16" i="21" a="1"/>
  <c r="F16" i="21" s="1"/>
  <c r="J77" i="21" a="1"/>
  <c r="J77" i="21" s="1"/>
  <c r="J76" i="21"/>
  <c r="I77" i="21" s="1"/>
  <c r="F39" i="21"/>
  <c r="F36" i="21"/>
  <c r="F35" i="21"/>
  <c r="F33" i="21"/>
  <c r="H30" i="21"/>
  <c r="H29" i="21"/>
  <c r="H28" i="21"/>
  <c r="H27" i="21"/>
  <c r="H26" i="21"/>
  <c r="F38" i="21" s="1"/>
  <c r="H25" i="21"/>
  <c r="F25" i="21"/>
  <c r="F37" i="21" s="1"/>
  <c r="F23" i="21"/>
  <c r="F21" i="21"/>
  <c r="H18" i="21"/>
  <c r="H17" i="21"/>
  <c r="H16" i="21"/>
  <c r="J63" i="21" s="1"/>
  <c r="F18" i="21" s="1"/>
  <c r="H15" i="21"/>
  <c r="H14" i="21"/>
  <c r="F13" i="21" s="1"/>
  <c r="H9" i="21"/>
  <c r="E10" i="21" s="1"/>
  <c r="I84" i="5"/>
  <c r="E32" i="5"/>
  <c r="G30" i="5"/>
  <c r="E36" i="5" s="1"/>
  <c r="E30" i="5"/>
  <c r="G29" i="5"/>
  <c r="E29" i="5"/>
  <c r="F29" i="5" s="1" a="1"/>
  <c r="F29" i="5" s="1"/>
  <c r="G28" i="5"/>
  <c r="E28" i="5"/>
  <c r="G27" i="5"/>
  <c r="E27" i="5"/>
  <c r="F27" i="5" s="1" a="1"/>
  <c r="F27" i="5" s="1"/>
  <c r="G26" i="5"/>
  <c r="E26" i="5"/>
  <c r="G25" i="5"/>
  <c r="E25" i="5"/>
  <c r="G24" i="5"/>
  <c r="E24" i="5"/>
  <c r="G22" i="5"/>
  <c r="E22" i="5"/>
  <c r="F22" i="5" s="1"/>
  <c r="G21" i="5"/>
  <c r="E21" i="5"/>
  <c r="I74" i="5" s="1"/>
  <c r="I75" i="5" s="1" a="1"/>
  <c r="I75" i="5" s="1"/>
  <c r="G18" i="5" s="1"/>
  <c r="G20" i="5"/>
  <c r="E20" i="5"/>
  <c r="G19" i="5"/>
  <c r="E19" i="5"/>
  <c r="D17" i="5" a="1"/>
  <c r="D17" i="5" s="1"/>
  <c r="G16" i="5"/>
  <c r="E16" i="5"/>
  <c r="G15" i="5"/>
  <c r="E33" i="5" s="1"/>
  <c r="E15" i="5"/>
  <c r="G14" i="5"/>
  <c r="E31" i="5" s="1"/>
  <c r="E14" i="5"/>
  <c r="D14" i="5" s="1"/>
  <c r="E14" i="5" a="1"/>
  <c r="G13" i="5"/>
  <c r="E13" i="5" a="1"/>
  <c r="E13" i="5" s="1"/>
  <c r="D13" i="5" s="1"/>
  <c r="G9" i="5"/>
  <c r="E9" i="5"/>
  <c r="D10" i="5" s="1"/>
  <c r="E37" i="5" s="1"/>
  <c r="J61" i="21" l="1"/>
  <c r="F15" i="21" s="1"/>
  <c r="J60" i="21"/>
  <c r="F14" i="21" s="1"/>
  <c r="H21" i="16"/>
  <c r="F41" i="16" s="1"/>
  <c r="H27" i="16"/>
  <c r="F42" i="16" s="1"/>
  <c r="I76" i="16"/>
  <c r="I74" i="16"/>
  <c r="G13" i="16"/>
  <c r="J62" i="21"/>
  <c r="F27" i="21"/>
  <c r="C31" i="21" s="1" a="1"/>
  <c r="C31" i="21" s="1"/>
  <c r="F9" i="21"/>
  <c r="F40" i="21" s="1"/>
  <c r="E34" i="5"/>
  <c r="D40" i="5" s="1"/>
  <c r="D41" i="5" s="1" a="1"/>
  <c r="D41" i="5" s="1"/>
  <c r="G23" i="5"/>
  <c r="E35" i="5" s="1"/>
  <c r="H17" i="16" l="1"/>
  <c r="F37" i="16" s="1"/>
  <c r="F47" i="16" s="1"/>
  <c r="I77" i="16"/>
  <c r="I80" i="16" s="1"/>
  <c r="I75" i="16"/>
  <c r="F22" i="16"/>
  <c r="C26" i="16" s="1"/>
  <c r="F17" i="16"/>
  <c r="E17" i="16" s="1"/>
  <c r="F17" i="21"/>
  <c r="X13" i="21"/>
  <c r="J64" i="21"/>
  <c r="H12" i="21" s="1"/>
  <c r="E19" i="21" s="1"/>
  <c r="F34" i="21" s="1"/>
  <c r="E43" i="21" s="1"/>
  <c r="E44" i="21" s="1" a="1"/>
  <c r="E44" i="21" s="1"/>
  <c r="V13" i="21"/>
  <c r="E40" i="5"/>
  <c r="E41" i="5" s="1" a="1"/>
  <c r="E41" i="5" s="1"/>
  <c r="H16" i="16" l="1"/>
  <c r="F16" i="16"/>
  <c r="J48" i="16" s="1"/>
  <c r="F48" i="16"/>
  <c r="I78" i="16"/>
  <c r="R12" i="16"/>
  <c r="V12" i="16" s="1"/>
  <c r="J49" i="16"/>
  <c r="E16" i="16" l="1"/>
  <c r="F36" i="16"/>
  <c r="E47" i="16" s="1"/>
  <c r="F19" i="13"/>
  <c r="F15" i="13"/>
  <c r="I82" i="16" l="1"/>
  <c r="G18" i="13"/>
  <c r="I81" i="16" l="1"/>
  <c r="E48" i="16" a="1"/>
  <c r="E48" i="16" s="1"/>
  <c r="G9" i="13"/>
  <c r="G31" i="13" l="1"/>
  <c r="G32" i="13"/>
  <c r="G33" i="13"/>
  <c r="G28" i="13"/>
  <c r="G29" i="13"/>
  <c r="G27" i="13"/>
  <c r="G25" i="13"/>
  <c r="G30" i="13" l="1"/>
  <c r="E39" i="13" s="1"/>
  <c r="E31" i="13" s="1"/>
  <c r="I50" i="13"/>
  <c r="J50" i="13" s="1"/>
  <c r="G26" i="13" s="1"/>
  <c r="E38" i="13" l="1"/>
  <c r="E27" i="13" s="1"/>
  <c r="G19" i="13"/>
  <c r="E36" i="13" s="1"/>
  <c r="E17" i="13" s="1"/>
  <c r="G13" i="13"/>
  <c r="G14" i="13"/>
  <c r="F13" i="13" s="1"/>
  <c r="G10" i="13"/>
  <c r="D11" i="13" s="1"/>
  <c r="N19" i="13" l="1"/>
  <c r="E9" i="13"/>
  <c r="E41" i="13"/>
  <c r="K2" i="13"/>
  <c r="G34" i="13"/>
  <c r="E40" i="13" s="1"/>
  <c r="G24" i="13"/>
  <c r="G23" i="13"/>
  <c r="G22" i="13"/>
  <c r="G21" i="13"/>
  <c r="D15" i="13" l="1"/>
  <c r="E35" i="13" s="1"/>
  <c r="E13" i="13"/>
  <c r="I39" i="13"/>
  <c r="D16" i="13" l="1"/>
  <c r="J38" i="13"/>
  <c r="G20" i="13" s="1"/>
  <c r="E37" i="13" l="1"/>
  <c r="E21" i="13" s="1"/>
  <c r="D45" i="13"/>
  <c r="D46" i="13" s="1" a="1"/>
  <c r="D46" i="13" s="1"/>
  <c r="E45" i="13"/>
  <c r="E46" i="13" s="1" a="1"/>
  <c r="E46" i="13" s="1"/>
  <c r="I68"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Kristin Sommer</author>
  </authors>
  <commentList>
    <comment ref="B2" authorId="0" shapeId="0" xr:uid="{08F56C35-D559-4505-9D28-97E628E26C27}">
      <text/>
    </comment>
    <comment ref="B3" authorId="0" shapeId="0" xr:uid="{6728E040-5A01-49EA-91AD-8433C8F0D3FE}">
      <text/>
    </comment>
    <comment ref="C8" authorId="0" shapeId="0" xr:uid="{1F34B0E1-93B0-4620-B83B-A27C99A859FC}">
      <text/>
    </comment>
    <comment ref="C11" authorId="0" shapeId="0" xr:uid="{96FA2FB7-6BAA-4430-9C3B-EF62C37F6584}">
      <text/>
    </comment>
    <comment ref="C15" authorId="0" shapeId="0" xr:uid="{D52D4191-F9EA-4BC9-B6E0-8AFE83A08A82}">
      <text/>
    </comment>
    <comment ref="C16" authorId="0" shapeId="0" xr:uid="{9B98F606-D625-4E72-B688-96EC2AA1FA56}">
      <text/>
    </comment>
    <comment ref="C18" authorId="0" shapeId="0" xr:uid="{29B24A86-391C-402D-997B-1FF018026403}">
      <text/>
    </comment>
    <comment ref="C23" authorId="0" shapeId="0" xr:uid="{294D7F19-03C9-47BA-8CD3-57CDB4BB2408}">
      <text/>
    </comment>
    <comment ref="C30" authorId="0" shapeId="0" xr:uid="{A8998AFE-B105-46FA-AE73-BE636237C697}">
      <text/>
    </comment>
    <comment ref="D38" authorId="0" shapeId="0" xr:uid="{CFB68603-3062-4E3C-8A3E-5474F365FBA5}">
      <text/>
    </comment>
    <comment ref="C39" authorId="0" shapeId="0" xr:uid="{E271E8D7-91E7-41FD-905C-28EE6C024944}">
      <text/>
    </comment>
    <comment ref="D39" authorId="0" shapeId="0" xr:uid="{5BC2726F-8E7A-40AA-9068-53EC3B9D28BB}">
      <text>
        <r>
          <rPr>
            <b/>
            <sz val="11"/>
            <color indexed="81"/>
            <rFont val="Tahoma"/>
            <family val="2"/>
          </rPr>
          <t xml:space="preserve">"Important note! </t>
        </r>
        <r>
          <rPr>
            <sz val="11"/>
            <color indexed="81"/>
            <rFont val="Tahoma"/>
            <family val="2"/>
          </rPr>
          <t xml:space="preserve">
The risk assessment for the score, i.e. the assignment to one of the four risk ranges, applies to this individual subtask. In case only this individual subtask of this workload type is performed on the workday and no other workloads due to the same workload type occur, the risk assessment for this workload type assigned to the score applies to the entire workday. In case several subtasks with different workloads due to this workload type occur, they must be assessed separately. The scores per subtask determined in this manner must then be aggregated across a workday according to the provisions and algorithms for the "extended key indicator methods" (KIM-E).
You can use the PDF form "KIM-Multi-E (workload type-specific summary of the KIM assessments)" as a tool for this workload type-specific aggregation of several subtasks per workday."
</t>
        </r>
      </text>
    </comment>
    <comment ref="E39" authorId="0" shapeId="0" xr:uid="{627850DE-6B7F-483B-AAFB-D551D447A46C}">
      <text>
        <r>
          <rPr>
            <b/>
            <sz val="11"/>
            <color indexed="81"/>
            <rFont val="Tahoma"/>
            <family val="2"/>
          </rPr>
          <t xml:space="preserve">"Important note! </t>
        </r>
        <r>
          <rPr>
            <sz val="11"/>
            <color indexed="81"/>
            <rFont val="Tahoma"/>
            <family val="2"/>
          </rPr>
          <t xml:space="preserve">
The risk assessment for the score, i.e. the assignment to one of the four risk ranges, applies to this individual subtask. In case only this individual subtask of this workload type is performed on the workday and no other workloads due to the same workload type occur, the risk assessment for this workload type assigned to the score applies to the entire workday. In case several subtasks with different workloads due to this workload type occur, they must be assessed separately. The scores per subtask determined in this manner must then be aggregated across a workday according to the provisions and algorithms for the "extended key indicator methods" (KIM-E).
You can use the PDF form "KIM-Multi-E (workload type-specific summary of the KIM assessments)" as a tool for this workload type-specific aggregation of several subtasks per workday."</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Kristin Sommer</author>
  </authors>
  <commentList>
    <comment ref="B2" authorId="0" shapeId="0" xr:uid="{707D16B6-81F3-4435-B49D-4AC11115B3AA}">
      <text/>
    </comment>
    <comment ref="B3" authorId="0" shapeId="0" xr:uid="{E19DB6FE-DC9E-492F-ADC7-0978540A08E0}">
      <text/>
    </comment>
    <comment ref="C8" authorId="0" shapeId="0" xr:uid="{EF654500-C1DD-46F2-9BA3-59A012D42A1F}">
      <text/>
    </comment>
    <comment ref="C12" authorId="0" shapeId="0" xr:uid="{E136EA21-C67F-493C-BA4A-1112B330E765}">
      <text/>
    </comment>
    <comment ref="C17" authorId="0" shapeId="0" xr:uid="{56A2DD45-46AA-471D-9FB4-C07EF48D0418}">
      <text/>
    </comment>
    <comment ref="C20" authorId="0" shapeId="0" xr:uid="{41C1721F-76B0-450F-8524-41209FB12FED}">
      <text/>
    </comment>
    <comment ref="C26" authorId="0" shapeId="0" xr:uid="{461F7AA2-2232-44D5-B3BB-1B52241BD376}">
      <text/>
    </comment>
    <comment ref="C30" authorId="0" shapeId="0" xr:uid="{CB3F1DA6-F998-4AF4-9146-3E912AB2AB58}">
      <text/>
    </comment>
    <comment ref="C34" authorId="0" shapeId="0" xr:uid="{1D274A84-6A1A-4C59-82C7-8B04AD834E16}">
      <text/>
    </comment>
    <comment ref="D43" authorId="0" shapeId="0" xr:uid="{31B340EF-17E3-4F40-99D2-49F363999F2A}">
      <text/>
    </comment>
    <comment ref="C44" authorId="0" shapeId="0" xr:uid="{5393FC02-2ECB-4894-BA9E-BEE172A72928}">
      <text/>
    </comment>
    <comment ref="D44" authorId="0" shapeId="0" xr:uid="{D92198D5-6B55-438E-90EF-95CF02B13D9C}">
      <text>
        <r>
          <rPr>
            <b/>
            <sz val="11"/>
            <color indexed="81"/>
            <rFont val="Tahoma"/>
            <family val="2"/>
          </rPr>
          <t xml:space="preserve">"Important note! </t>
        </r>
        <r>
          <rPr>
            <sz val="11"/>
            <color indexed="81"/>
            <rFont val="Tahoma"/>
            <family val="2"/>
          </rPr>
          <t xml:space="preserve">
The risk assessment for the score, i.e. the assignment to one of the four risk ranges, applies to this individual subtask. In case only this individual subtask of this workload type is performed on the workday and no other workloads due to the same workload type occur, the risk assessment for this workload type assigned to the score applies to the entire workday. In case several subtasks with different workloads due to this workload type occur, they must be assessed separately. The scores per subtask determined in this manner must then be aggregated across a workday according to the provisions and algorithms for the "extended key indicator methods" (KIM-E).
You can use the PDF form "KIM-Multi-E (workload type-specific summary of the KIM assessments)" as a tool for this workload type-specific aggregation of several subtasks per workday."
</t>
        </r>
      </text>
    </comment>
    <comment ref="E44" authorId="0" shapeId="0" xr:uid="{A984578F-0FD0-4C76-89B9-96FDDC34E050}">
      <text>
        <r>
          <rPr>
            <b/>
            <sz val="11"/>
            <color indexed="81"/>
            <rFont val="Tahoma"/>
            <family val="2"/>
          </rPr>
          <t xml:space="preserve">"Important note! </t>
        </r>
        <r>
          <rPr>
            <sz val="11"/>
            <color indexed="81"/>
            <rFont val="Tahoma"/>
            <family val="2"/>
          </rPr>
          <t xml:space="preserve">
The risk assessment for the score, i.e. the assignment to one of the four risk ranges, applies to this individual subtask. In case only this individual subtask of this workload type is performed on the workday and no other workloads due to the same workload type occur, the risk assessment for this workload type assigned to the score applies to the entire workday. In case several subtasks with different workloads due to this workload type occur, they must be assessed separately. The scores per subtask determined in this manner must then be aggregated across a workday according to the provisions and algorithms for the "extended key indicator methods" (KIM-E).
You can use the PDF form "KIM-Multi-E (workload type-specific summary of the KIM assessments)" as a tool for this workload type-specific aggregation of several subtasks per workday."</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Kristin Sommer</author>
  </authors>
  <commentList>
    <comment ref="B2" authorId="0" shapeId="0" xr:uid="{5024A0EC-9935-491C-9309-4817323235ED}">
      <text/>
    </comment>
    <comment ref="B3" authorId="0" shapeId="0" xr:uid="{1E1E5D4D-027C-441B-B2F5-6DFA0EB9CA85}">
      <text/>
    </comment>
    <comment ref="C8" authorId="0" shapeId="0" xr:uid="{0F797681-5348-4C68-BDD5-9D7973F6F373}">
      <text/>
    </comment>
    <comment ref="C11" authorId="0" shapeId="0" xr:uid="{AC39FC95-3F3B-44F8-B636-D9D2396F30D2}">
      <text/>
    </comment>
    <comment ref="C18" authorId="0" shapeId="0" xr:uid="{7CAA8220-D3C0-40A9-AC01-C0029F795373}">
      <text/>
    </comment>
    <comment ref="C19" authorId="0" shapeId="0" xr:uid="{1F8CFBA3-EB75-40D5-B660-D1DF95F2FA74}">
      <text/>
    </comment>
    <comment ref="C21" authorId="0" shapeId="0" xr:uid="{E3A60638-FF56-4DAE-8427-48BA9CCDF897}">
      <text/>
    </comment>
    <comment ref="C27" authorId="0" shapeId="0" xr:uid="{9B53E471-0AD9-484E-9B20-143E46F96698}">
      <text/>
    </comment>
    <comment ref="C34" authorId="0" shapeId="0" xr:uid="{1E482ECE-87E9-42FB-9AB4-BEA111CEAF98}">
      <text/>
    </comment>
    <comment ref="E45" authorId="0" shapeId="0" xr:uid="{B808B803-2DB1-46B0-9CEE-5F13AD04BA0B}">
      <text/>
    </comment>
    <comment ref="C46" authorId="0" shapeId="0" xr:uid="{A5627513-D0BB-40C7-8BE1-B0FF8DF44ABC}">
      <text/>
    </comment>
    <comment ref="E46" authorId="0" shapeId="0" xr:uid="{D66ABE4F-88B7-4C7E-A94E-CA63170A72E7}">
      <text>
        <r>
          <rPr>
            <b/>
            <sz val="11"/>
            <color indexed="81"/>
            <rFont val="Tahoma"/>
            <family val="2"/>
          </rPr>
          <t xml:space="preserve">"Important note! </t>
        </r>
        <r>
          <rPr>
            <sz val="11"/>
            <color indexed="81"/>
            <rFont val="Tahoma"/>
            <family val="2"/>
          </rPr>
          <t xml:space="preserve">
The risk assessment for the score, i.e. the assignment to one of the four risk ranges, applies to this individual subtask. In case only this individual subtask of this workload type is performed on the workday and no other workloads due to the same workload type occur, the risk assessment for this workload type assigned to the score applies to the entire workday. In case several subtasks with different workloads due to this workload type occur, they must be assessed separately. The scores per subtask determined in this manner must then be aggregated across a workday according to the provisions and algorithms for the "extended key indicator methods" (KIM-E).
You can use the PDF form "KIM-Multi-E (workload type-specific summary of the KIM assessments)" as a tool for this workload type-specific aggregation of several subtasks per workday."
</t>
        </r>
      </text>
    </comment>
    <comment ref="F46" authorId="0" shapeId="0" xr:uid="{79B980A5-3289-4E38-A548-6400A8F3FF54}">
      <text>
        <r>
          <rPr>
            <b/>
            <sz val="11"/>
            <color indexed="81"/>
            <rFont val="Tahoma"/>
            <family val="2"/>
          </rPr>
          <t xml:space="preserve">"Important note! </t>
        </r>
        <r>
          <rPr>
            <sz val="11"/>
            <color indexed="81"/>
            <rFont val="Tahoma"/>
            <family val="2"/>
          </rPr>
          <t xml:space="preserve">
The risk assessment for the score, i.e. the assignment to one of the four risk ranges, applies to this individual subtask. In case only this individual subtask of this workload type is performed on the workday and no other workloads due to the same workload type occur, the risk assessment for this workload type assigned to the score applies to the entire workday. In case several subtasks with different workloads due to this workload type occur, they must be assessed separately. The scores per subtask determined in this manner must then be aggregated across a workday according to the provisions and algorithms for the "extended key indicator methods" (KIM-E).
You can use the PDF form "KIM-Multi-E (workload type-specific summary of the KIM assessments)" as a tool for this workload type-specific aggregation of several subtasks per workday."</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Kristin Sommer</author>
  </authors>
  <commentList>
    <comment ref="B2" authorId="0" shapeId="0" xr:uid="{6A3C2F70-5100-4786-A097-1796CA2EA88F}">
      <text/>
    </comment>
    <comment ref="B3" authorId="0" shapeId="0" xr:uid="{4A916551-EA6E-4759-8253-CE60DA67F05E}">
      <text/>
    </comment>
    <comment ref="C8" authorId="0" shapeId="0" xr:uid="{562E7632-0ABF-4AC3-A914-CDAE4D20BBD0}">
      <text/>
    </comment>
    <comment ref="C11" authorId="0" shapeId="0" xr:uid="{157EF250-3769-49C3-B250-790615D4C4BF}">
      <text/>
    </comment>
    <comment ref="C20" authorId="0" shapeId="0" xr:uid="{2356B9C6-7B5B-48F4-93FE-9F6BAEF949AF}">
      <text/>
    </comment>
    <comment ref="C22" authorId="0" shapeId="0" xr:uid="{A0FD80E6-C199-40F7-B4FE-EB3B5D66146C}">
      <text/>
    </comment>
    <comment ref="C24" authorId="0" shapeId="0" xr:uid="{89E40BDD-D976-419F-A742-5F4FE440725D}">
      <text/>
    </comment>
    <comment ref="C26" authorId="0" shapeId="0" xr:uid="{B7D42BCC-C03E-4878-B42C-9D491467B5CE}">
      <text/>
    </comment>
    <comment ref="C32" authorId="0" shapeId="0" xr:uid="{19DE54CA-16D5-4053-9006-2CAA21BC758F}">
      <text/>
    </comment>
    <comment ref="E41" authorId="0" shapeId="0" xr:uid="{F7C6A14E-BAFF-49D0-94B4-1978B4BAF465}">
      <text/>
    </comment>
    <comment ref="C42" authorId="0" shapeId="0" xr:uid="{A68C3BF9-BBDF-4BA5-AE1D-B430B5290BB8}">
      <text/>
    </comment>
    <comment ref="E42" authorId="0" shapeId="0" xr:uid="{D9E369A2-53D1-4C0E-9C60-A3E9CD4A9A05}">
      <text>
        <r>
          <rPr>
            <b/>
            <sz val="11"/>
            <color indexed="81"/>
            <rFont val="Tahoma"/>
            <family val="2"/>
          </rPr>
          <t xml:space="preserve">"Important note! 
</t>
        </r>
        <r>
          <rPr>
            <sz val="11"/>
            <color indexed="81"/>
            <rFont val="Tahoma"/>
            <family val="2"/>
          </rPr>
          <t xml:space="preserve">The risk assessment for the score, i.e. the assignment to one of the four risk ranges, applies to this individual subtask. In case only this individual subtask of this workload type is performed on the workday and no other workloads due to the same workload type occur, the risk assessment for this workload type assigned to the score applies to the entire workday. In case several subtasks with different workloads due to this workload type occur, they must be assessed separately. The scores per subtask determined in this manner must then be aggregated across a workday according to the provisions and algorithms for the "extended key indicator methods" (KIM-E).
You can use the PDF form "KIM-Multi-E (workload type-specific summary of the KIM assessments)" as a tool for this workload type-specific aggregation of several subtasks per workday."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Kristin Sommer</author>
  </authors>
  <commentList>
    <comment ref="B2" authorId="0" shapeId="0" xr:uid="{33F372D1-655B-4173-8B78-50970AFC45D5}">
      <text/>
    </comment>
    <comment ref="B3" authorId="0" shapeId="0" xr:uid="{6128AFA1-CCD2-46D2-A12A-724F87FD2936}">
      <text/>
    </comment>
    <comment ref="C8" authorId="0" shapeId="0" xr:uid="{D237591D-418C-4E46-BB55-9ECC64C63295}">
      <text/>
    </comment>
    <comment ref="C11" authorId="0" shapeId="0" xr:uid="{8D4BD2B4-BF8D-4BE6-A097-37FB9E0B7183}">
      <text/>
    </comment>
    <comment ref="C16" authorId="0" shapeId="0" xr:uid="{A78FEBB7-7675-47A0-A2F0-1E689CEC0C70}">
      <text/>
    </comment>
    <comment ref="C21" authorId="0" shapeId="0" xr:uid="{6C7947FF-6741-4FA7-B7D8-4AE5960C4A0B}">
      <text/>
    </comment>
    <comment ref="C27" authorId="0" shapeId="0" xr:uid="{111AC2D3-2BAE-46B0-AB6E-5FBD7FFA51E1}">
      <text/>
    </comment>
    <comment ref="C40" authorId="0" shapeId="0" xr:uid="{6033D880-FCF7-4A18-B78C-9B6AF609A360}">
      <text/>
    </comment>
    <comment ref="C53" authorId="0" shapeId="0" xr:uid="{7CFF70A4-1A0A-41FE-9B73-D66FAFB0AFDD}">
      <text/>
    </comment>
    <comment ref="E53" authorId="0" shapeId="0" xr:uid="{6C2CF9C3-2644-409E-8C0C-077B7E5684E5}">
      <text/>
    </comment>
    <comment ref="D60" authorId="0" shapeId="0" xr:uid="{65C28D08-D0DB-4F6B-B6F1-D063394B1876}">
      <text>
        <r>
          <rPr>
            <b/>
            <sz val="11"/>
            <color indexed="81"/>
            <rFont val="Tahoma"/>
            <family val="2"/>
          </rPr>
          <t xml:space="preserve">"Important note! </t>
        </r>
        <r>
          <rPr>
            <sz val="11"/>
            <color indexed="81"/>
            <rFont val="Tahoma"/>
            <family val="2"/>
          </rPr>
          <t xml:space="preserve">
The risk assessment for the score, i.e. the assignment to one of the four risk ranges, applies to this individual subtask. In case only this individual subtask of this workload type is performed on the workday and no other workloads due to the same workload type occur, the risk assessment for this workload type assigned to the score applies to the entire workday. In case several subtasks with different workloads due to this workload type occur, they must be assessed separately. The scores per subtask determined in this manner must then be aggregated across a workday according to the provisions and algorithms for the "extended key indicator methods" (KIM-E).
You can use the PDF form "KIM-Multi-E (workload type-specific summary of the KIM assessments)" as a tool for this workload type-specific aggregation of several subtasks per workday."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Kristin Sommer</author>
  </authors>
  <commentList>
    <comment ref="B2" authorId="0" shapeId="0" xr:uid="{D17072C9-094E-4F8B-BE08-7AFA404A4251}">
      <text/>
    </comment>
    <comment ref="B3" authorId="0" shapeId="0" xr:uid="{C9E22E2B-4907-4B0C-ADDD-C6338950F2C7}">
      <text/>
    </comment>
    <comment ref="C8" authorId="0" shapeId="0" xr:uid="{558B9F27-9A9E-499B-8F34-7888B6E23D66}">
      <text/>
    </comment>
    <comment ref="D11" authorId="0" shapeId="0" xr:uid="{65A51BA4-006F-485F-8A4A-781A4802CF50}">
      <text/>
    </comment>
    <comment ref="D16" authorId="0" shapeId="0" xr:uid="{AC03E38A-E4F5-4EC7-B4A3-F18CE4D9A23D}">
      <text/>
    </comment>
    <comment ref="D20" authorId="0" shapeId="0" xr:uid="{E51512BD-D00E-4F81-98F8-862A2F64C47D}">
      <text/>
    </comment>
    <comment ref="D24" authorId="0" shapeId="0" xr:uid="{AEB9B497-89C5-4436-9254-9287AF830631}">
      <text/>
    </comment>
    <comment ref="D28" authorId="0" shapeId="0" xr:uid="{AFFE26AD-82B5-4FDA-8D01-298DB604E6BC}">
      <text/>
    </comment>
    <comment ref="D34" authorId="0" shapeId="0" xr:uid="{9A7F8554-021F-4EAE-AD58-BE160DFAAC3C}">
      <text/>
    </comment>
    <comment ref="D39" authorId="0" shapeId="0" xr:uid="{90129526-A0B5-4EDE-83DE-0634745DD1EF}">
      <text/>
    </comment>
    <comment ref="E50" authorId="0" shapeId="0" xr:uid="{33BD557B-C1BA-451C-AC09-919606227A73}">
      <text/>
    </comment>
    <comment ref="C51" authorId="0" shapeId="0" xr:uid="{0ABD0168-651A-4D8A-A229-6D4BFD2E41E6}">
      <text/>
    </comment>
    <comment ref="E51" authorId="0" shapeId="0" xr:uid="{19A5AC2F-59AD-4EE0-8D49-FE86F1DBE019}">
      <text>
        <r>
          <rPr>
            <b/>
            <sz val="11"/>
            <color indexed="81"/>
            <rFont val="Tahoma"/>
            <family val="2"/>
          </rPr>
          <t xml:space="preserve">"Important note! </t>
        </r>
        <r>
          <rPr>
            <sz val="11"/>
            <color indexed="81"/>
            <rFont val="Tahoma"/>
            <family val="2"/>
          </rPr>
          <t xml:space="preserve">
The risk assessment for the score, i.e. the assignment to one of the four risk ranges, applies to this individual subtask. In case only this individual subtask of this workload type is performed on the workday and no other workloads due to the same workload type occur, the risk assessment for this workload type assigned to the score applies to the entire workday. In case several subtasks with different workloads due to this workload type occur, they must be assessed separately. The scores per subtask determined in this manner must then be aggregated across a workday according to the provisions and algorithms for the "extended key indicator methods" (KIM-E).
You can use the PDF form "KIM-Multi-E (workload type-specific summary of the KIM assessments)" as a tool for this workload type-specific aggregation of several subtasks per workday."
</t>
        </r>
      </text>
    </comment>
    <comment ref="F51" authorId="0" shapeId="0" xr:uid="{9E794222-6997-419D-9B4E-C08243BA9266}">
      <text>
        <r>
          <rPr>
            <b/>
            <sz val="11"/>
            <color indexed="81"/>
            <rFont val="Tahoma"/>
            <family val="2"/>
          </rPr>
          <t xml:space="preserve">"Important note! </t>
        </r>
        <r>
          <rPr>
            <sz val="11"/>
            <color indexed="81"/>
            <rFont val="Tahoma"/>
            <family val="2"/>
          </rPr>
          <t xml:space="preserve">
The risk assessment for the score, i.e. the assignment to one of the four risk ranges, applies to this individual subtask. In case only this individual subtask of this workload type is performed on the workday and no other workloads due to the same workload type occur, the risk assessment for this workload type assigned to the score applies to the entire workday. In case several subtasks with different workloads due to this workload type occur, they must be assessed separately. The scores per subtask determined in this manner must then be aggregated across a workday according to the provisions and algorithms for the "extended key indicator methods" (KIM-E).
You can use the PDF form "KIM-Multi-E (workload type-specific summary of the KIM assessments)" as a tool for this workload type-specific aggregation of several subtasks per workday."</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<sst xmlns="http://schemas.openxmlformats.org/spreadsheetml/2006/main" count="2445" uniqueCount="964">
  <si>
    <t>+</t>
  </si>
  <si>
    <t xml:space="preserve">Totalt høyeste verdi: </t>
  </si>
  <si>
    <t>QEC</t>
  </si>
  <si>
    <t>MAC</t>
  </si>
  <si>
    <t>REBA</t>
  </si>
  <si>
    <t>ErgoRisk</t>
  </si>
  <si>
    <t xml:space="preserve">RULA </t>
  </si>
  <si>
    <t>ART</t>
  </si>
  <si>
    <t>HARM</t>
  </si>
  <si>
    <t>OCRA</t>
  </si>
  <si>
    <t>SI</t>
  </si>
  <si>
    <t>A</t>
  </si>
  <si>
    <t>B</t>
  </si>
  <si>
    <t xml:space="preserve">Totalt: </t>
  </si>
  <si>
    <t>NIOSH Lifting Equation</t>
  </si>
  <si>
    <t>SUM</t>
  </si>
  <si>
    <t>Table A</t>
  </si>
  <si>
    <t xml:space="preserve">Points: </t>
  </si>
  <si>
    <t xml:space="preserve">Total: </t>
  </si>
  <si>
    <t xml:space="preserve"> </t>
  </si>
  <si>
    <t>Workplace/sub-activity:</t>
  </si>
  <si>
    <t xml:space="preserve">Duration of the working day: </t>
  </si>
  <si>
    <t xml:space="preserve">Duration of the sub-activity: </t>
  </si>
  <si>
    <t>Evaluator:</t>
  </si>
  <si>
    <t>Date:</t>
  </si>
  <si>
    <t xml:space="preserve">1st step: Determination of time rating points </t>
  </si>
  <si>
    <t>Frequency [up to … times per sub-activity and working day]:</t>
  </si>
  <si>
    <t>Time rating points:</t>
  </si>
  <si>
    <t>20 (1,5)</t>
  </si>
  <si>
    <t>100 (2,5)</t>
  </si>
  <si>
    <t>220 (3,5)</t>
  </si>
  <si>
    <t>2500 (10)</t>
  </si>
  <si>
    <t>1st step</t>
  </si>
  <si>
    <t xml:space="preserve">2nd step: Determination of the rating points for other indicators </t>
  </si>
  <si>
    <t>Effective load weight1)</t>
  </si>
  <si>
    <t>3 up to 5 kg</t>
  </si>
  <si>
    <t>&gt; 10 up to 15 kg</t>
  </si>
  <si>
    <t xml:space="preserve">&gt; 5 up to 10 kg </t>
  </si>
  <si>
    <t xml:space="preserve">&gt; 15 up to 20 kg </t>
  </si>
  <si>
    <t>&gt; 20 up to 25 kg</t>
  </si>
  <si>
    <t>&gt; 25 up to 30 kg</t>
  </si>
  <si>
    <t>&gt; 30 up to 35 kg</t>
  </si>
  <si>
    <t>&gt; 35 up to 40 kg</t>
  </si>
  <si>
    <t>&gt; 40 kg</t>
  </si>
  <si>
    <t>Loading rating for men</t>
  </si>
  <si>
    <t>Loading rating for women</t>
  </si>
  <si>
    <t xml:space="preserve">Load rating point for men: </t>
  </si>
  <si>
    <t xml:space="preserve">Load rating point for women: </t>
  </si>
  <si>
    <t>Load handling conditions</t>
  </si>
  <si>
    <t xml:space="preserve">Load handling conditions: </t>
  </si>
  <si>
    <t>Load is handled with both hands and symmetrically (0)</t>
  </si>
  <si>
    <t>Load is handled temporarily with one hand and/or asymmetrically, uneven load distribution between the two hands (2)</t>
  </si>
  <si>
    <t>Load is handled predominantly with one hand or unstable load centre (4)</t>
  </si>
  <si>
    <t>2nd step</t>
  </si>
  <si>
    <t>Pictograms</t>
  </si>
  <si>
    <t>Please note:</t>
  </si>
  <si>
    <t xml:space="preserve">Twisting and/or lateral inclination of the trunk: </t>
  </si>
  <si>
    <t xml:space="preserve">Load centre and/or hands: </t>
  </si>
  <si>
    <t>Additional points</t>
  </si>
  <si>
    <t>Occasional twisting and/or lateral inclination of the trunk identifiable (1)</t>
  </si>
  <si>
    <t>Frequent / constant twisting and/or lateral inclination of the trunk identifiable (3)</t>
  </si>
  <si>
    <t>Load centre and/or hands occasionally at a distance from the body (1)</t>
  </si>
  <si>
    <t>No additional points (0)</t>
  </si>
  <si>
    <t>Arms raised occasionally, hands between elbow and shoulder level (0,5)</t>
  </si>
  <si>
    <t>Arms raised frequently /
Constantly, hands between elbow and shoulder level (1)</t>
  </si>
  <si>
    <t>Load centre and/or hands frequently / constantly at a distance from the body. *NOTE: It is recommended to evaluate this sub-activity also using the KIM-BP body postures! (3)</t>
  </si>
  <si>
    <t>SUM additional (maks 6)</t>
  </si>
  <si>
    <t>Totalt Addition</t>
  </si>
  <si>
    <t>Indicators not mentioned in the tables are to be taken into account accordingly. Rare deviations can be ignored.</t>
  </si>
  <si>
    <t>Hand/arm position and movement:</t>
  </si>
  <si>
    <t>Force transfer/application:</t>
  </si>
  <si>
    <t xml:space="preserve">Adverse ambient conditions: </t>
  </si>
  <si>
    <t xml:space="preserve">Spatial conditions: </t>
  </si>
  <si>
    <t xml:space="preserve">Clothes: </t>
  </si>
  <si>
    <t xml:space="preserve">Holding/ Carrying: </t>
  </si>
  <si>
    <t xml:space="preserve">Work organisation / temporal distribution: </t>
  </si>
  <si>
    <t>3rd step</t>
  </si>
  <si>
    <t>Formulas</t>
  </si>
  <si>
    <t>No unfavourable weather conditions and/or physical workloads caused by heat, draught, cold, wet (0)</t>
  </si>
  <si>
    <t>Spatial contidions restricted: &lt;1.5 m², floor moderatly dirty/ slightly uneven, inclination &lt;5°, slightly restricted stability, load must be positioned precisely (1)</t>
  </si>
  <si>
    <t>Spatial contidions not restricted (0)</t>
  </si>
  <si>
    <t>Clothes: No additional physical workload (0)</t>
  </si>
  <si>
    <t>Clothes: Additional physical workload due to impairing clothes or equipment, e.g. when wearing heavy rain jackets, whole-body protection suits, respiratory protective equipment, tool belts etc. (1)</t>
  </si>
  <si>
    <t>Holding/ carrying: No difficulties, &lt;5 seconds, &lt;2 m (0)</t>
  </si>
  <si>
    <t>Significant difficulties due to holding / carrying: The load has to be held &gt; 10 seconds or carried over a distance &gt; 5 m. (5)</t>
  </si>
  <si>
    <t>Difficulties due to holding / carrying: The load has to be held between &gt; 5 and 10 seconds or carried over a distance between &gt; 2 m and 5 m (2)</t>
  </si>
  <si>
    <t>Totalt Unfavorable working conditions</t>
  </si>
  <si>
    <t>Work organisation / temporal distribution</t>
  </si>
  <si>
    <t>Good: frequent variation of the physical workload situation due to other activities (including other types of physical workload) / without a tight sequence of higher physical workloads within one type of physical workload during a single working day. (0)</t>
  </si>
  <si>
    <t>Restricted: rare variation of the physical workload situation due to other activities (including other types of physical workload) / occasional tight sequence of higher physical workloads within one type of physical workload during a single working day. (2)</t>
  </si>
  <si>
    <t>Unfavourable: no/hardly any variation of the physical workload situation due to other activities (including other types of physical workload) / frequent tight sequence of higher physical workloads within one type of physical workload during a single working day with concurrent high load peaks. (4)</t>
  </si>
  <si>
    <t xml:space="preserve">3rd step: Evaluation and assessment: </t>
  </si>
  <si>
    <t xml:space="preserve">Women: </t>
  </si>
  <si>
    <t xml:space="preserve">Men: </t>
  </si>
  <si>
    <t>Risk range is 1. Intensity of load is low. Probability of physical overload: Physical overload is unlikely. Possible health consequences: No health risk is to be expected. Measures: None.</t>
  </si>
  <si>
    <t>Risk 1</t>
  </si>
  <si>
    <t>Risk 2</t>
  </si>
  <si>
    <t>Risk 3</t>
  </si>
  <si>
    <t>Risk 4</t>
  </si>
  <si>
    <t>Risk range is 2. Intensity of load is slightly increased. Probability of physical overload: Physical overload is possible for less resilient persons. Possible health consequences: Fatigue, low-grade adaptation problems which can be compensated for during leisure time. Measures: For less resilient persons, workplace redesign and other prevention measures may be helpful.</t>
  </si>
  <si>
    <t>Risk range is 3. Intensity of load is substantially increased. Probability of physical overload: Physical overload is also possible for normally resilient persons. Possible health consequences: Disorders (pain), possibly including dysfunctions, reversible in most cases, without morphological manifestation Measures: Workplace redesign and other prevention measures should be considered.</t>
  </si>
  <si>
    <t xml:space="preserve">Risk range is 4. Intensity of load is high. Probability of physical overload: Physical overload is likely. Possible health consequences: More pronounced disorders and/or dysfunctions, structural 
damage with pathological significance. Measures: Workplace redesign measures are necessary. Other prevention measures should be considered. </t>
  </si>
  <si>
    <t xml:space="preserve">Comments: </t>
  </si>
  <si>
    <t>05 (1,0)</t>
  </si>
  <si>
    <t>50 (2,0)</t>
  </si>
  <si>
    <t>150 (3,0)</t>
  </si>
  <si>
    <t>300 (3,0)</t>
  </si>
  <si>
    <t>500 (4,0)</t>
  </si>
  <si>
    <t>750 (6,0)</t>
  </si>
  <si>
    <t>1000 (7,0)</t>
  </si>
  <si>
    <t>1500 (8,0)</t>
  </si>
  <si>
    <t>2000 (9,0)</t>
  </si>
  <si>
    <t xml:space="preserve">1st step: Determination of time rating points (distance, duration of the PP) </t>
  </si>
  <si>
    <t>200 (1,5)</t>
  </si>
  <si>
    <t>800 (2,5)</t>
  </si>
  <si>
    <t>1800 (3,5)</t>
  </si>
  <si>
    <t>≤ 5 (1,5)</t>
  </si>
  <si>
    <t>≤ 20 (2,5)</t>
  </si>
  <si>
    <t>≤ 45 (3,5)</t>
  </si>
  <si>
    <t>40 (1,0)</t>
  </si>
  <si>
    <t>400(2,0)</t>
  </si>
  <si>
    <t>1200 (3,0)</t>
  </si>
  <si>
    <t>2500 (4,0)</t>
  </si>
  <si>
    <t>4200 (5,0)</t>
  </si>
  <si>
    <t>6300 (6,0)</t>
  </si>
  <si>
    <t>8400 (7,0)</t>
  </si>
  <si>
    <t>11000 (8,0)</t>
  </si>
  <si>
    <t>15000 (9,0)</t>
  </si>
  <si>
    <t>20000 (10,0)</t>
  </si>
  <si>
    <t>≤ 1 (1,0)</t>
  </si>
  <si>
    <t>≤ 10 (2,0)</t>
  </si>
  <si>
    <t>≤ 30 (3,0)</t>
  </si>
  <si>
    <t>≤ 60 (4,0)</t>
  </si>
  <si>
    <t>≤ 100 (5,0)</t>
  </si>
  <si>
    <t>≤ 150 (6,0)</t>
  </si>
  <si>
    <t>≤ 210 (7,0)</t>
  </si>
  <si>
    <t>≤ 270 (8,0)</t>
  </si>
  <si>
    <t>≤ 360 (9,0)</t>
  </si>
  <si>
    <t>≤ 480 (10,0)</t>
  </si>
  <si>
    <t>👈 CHOOSE Distance OR Duration!</t>
  </si>
  <si>
    <t>Barrows</t>
  </si>
  <si>
    <t xml:space="preserve">only swivel 
castors </t>
  </si>
  <si>
    <t>pedestrian_x0002_controlled</t>
  </si>
  <si>
    <t xml:space="preserve">Carriages </t>
  </si>
  <si>
    <t xml:space="preserve">Transport device </t>
  </si>
  <si>
    <t>Overhead conveyors</t>
  </si>
  <si>
    <t>Overhead cranes</t>
  </si>
  <si>
    <t>Transport device</t>
  </si>
  <si>
    <t>Carriages</t>
  </si>
  <si>
    <t xml:space="preserve">Transport device: </t>
  </si>
  <si>
    <t>up to 50 (1)</t>
  </si>
  <si>
    <t>&gt; 50 up to 100 (2)</t>
  </si>
  <si>
    <t>&gt; 100 up to 200 (3)</t>
  </si>
  <si>
    <t>&gt; 200 up to 300 (4)</t>
  </si>
  <si>
    <t>&gt; 300 up to 400 (5)</t>
  </si>
  <si>
    <t>2nd step: Determination of the rating points for other indicators</t>
  </si>
  <si>
    <t>&gt; 400 up to 600 (6)</t>
  </si>
  <si>
    <t>&gt; 600 up to 800 (7)</t>
  </si>
  <si>
    <t>&gt; 1000 up to 1300 (9)</t>
  </si>
  <si>
    <t>&gt; 1300 (10)</t>
  </si>
  <si>
    <t>Overhead cranes (10)</t>
  </si>
  <si>
    <t>Overhead conveyors (9)</t>
  </si>
  <si>
    <t>Barrows - wheelbarrow (1)</t>
  </si>
  <si>
    <t>Barrows - Handbarrow (2)</t>
  </si>
  <si>
    <t>Carriages - pedestrian- controlled (8)</t>
  </si>
  <si>
    <t>Barrows - Waste container (3)</t>
  </si>
  <si>
    <t>Carriages - with fixed castors (6)</t>
  </si>
  <si>
    <t>Carriages - with lockable swivel castors (7)</t>
  </si>
  <si>
    <t>Carriages - only sviwel castors four wheels (4)</t>
  </si>
  <si>
    <t>Carriages - only sviwel castors three wheels (5)</t>
  </si>
  <si>
    <t>See table A. Barrows: In addition to the propelling force, the load rating points also consider lifting, tilting, balancing and lowering forces. Barrows with support wheels, stair climbing carts and other special designs cannot be differentiated using the KIM-PP. Garbage can: E.g waste containers in outdoor areas with simple wheel bearings, which might be exposed to the weather. Grey fields in table A: These load weights can no longer be moved reliably.</t>
  </si>
  <si>
    <t>TABLE A</t>
  </si>
  <si>
    <t>&gt; 800 up to 1000 (8)</t>
  </si>
  <si>
    <t>(Hand) Driveway completely level, smooth, solid, dry, without inclinations (0)</t>
  </si>
  <si>
    <t>(Hand) Driveway mostly smooth and level, with small damaged spots/faults, without inclinations (0)</t>
  </si>
  <si>
    <t>(Hand) Earth or roughly cobbled driveway, potholes, heavy soiling, slight inclinations, landings, sills (5)</t>
  </si>
  <si>
    <t>(Carriages) Driveway completely level, smooth, solid, dry, without inclinations (0)</t>
  </si>
  <si>
    <t>(Carriages) Driveway mostly smooth and level, with small damaged spots/faults, without inclinations (1)</t>
  </si>
  <si>
    <t>(Carriages) Earth or roughly cobbled driveway, potholes, heavy soiling, slight inclinations, landings, sills (6)</t>
  </si>
  <si>
    <t>(Wheel)_Driveway completely level, smooth, solid, dry, without inclinations (0)</t>
  </si>
  <si>
    <t>(Wheel)_Driveway mostly smooth and level, with small damaged spots/faults, without inclinations (0)</t>
  </si>
  <si>
    <t>(Wheel)_Earth or roughly cobbled driveway, potholes, heavy soiling, slight inclinations, landings, sills (3)</t>
  </si>
  <si>
    <t>Wheelbarrow</t>
  </si>
  <si>
    <t>Handbarrow</t>
  </si>
  <si>
    <t>Stairs (only for using stair climbing carts), inclinations &gt; 10°. 18% (25)</t>
  </si>
  <si>
    <t>Inclinations of 5 up to 10°. 9 up to 18% (10)</t>
  </si>
  <si>
    <t>Inclinations of 2 up to 4°. 4 up to 8% (5)</t>
  </si>
  <si>
    <t xml:space="preserve">Starting force: </t>
  </si>
  <si>
    <t xml:space="preserve">Frequent stops: </t>
  </si>
  <si>
    <t xml:space="preserve">Change of direction: </t>
  </si>
  <si>
    <t>Load positioned:</t>
  </si>
  <si>
    <t xml:space="preserve">Movement speed: </t>
  </si>
  <si>
    <t xml:space="preserve">Unfavourable working conditions </t>
  </si>
  <si>
    <t>Regularly significantly increased starting forces, because transport devices sink into the ground or get wedged (3)</t>
  </si>
  <si>
    <t>Frequent stops	with braking (3)</t>
  </si>
  <si>
    <t>Frequent stops without braking (1)</t>
  </si>
  <si>
    <t>Many changes of direction or curves, frequent manoeuvring (3)</t>
  </si>
  <si>
    <t>No unfavourable working conditions due to starting forces (0)</t>
  </si>
  <si>
    <t>No unfavourable working conditions due to stops  (0)</t>
  </si>
  <si>
    <t>No unfavourable working conditions due to change of direction (0)</t>
  </si>
  <si>
    <t>No unfavourable working conditions due to load positioning (0)</t>
  </si>
  <si>
    <t>Load must be positioned precisely and stopped, driveway must be adhered to precisely (1)</t>
  </si>
  <si>
    <t>Increased movement speed, approx. 1.0 up to 1.3 m/s (2)</t>
  </si>
  <si>
    <t>No unfavourable working conditions due to increased movement speed (0)</t>
  </si>
  <si>
    <t xml:space="preserve">Handles - force: </t>
  </si>
  <si>
    <t xml:space="preserve">Brake - Inclination: </t>
  </si>
  <si>
    <t xml:space="preserve">Castors - status: </t>
  </si>
  <si>
    <t xml:space="preserve">Body posture / body movement </t>
  </si>
  <si>
    <t>No suitable handles or construction parts for applying force (2)</t>
  </si>
  <si>
    <t>No unfavourable working conditions due to handles (0)</t>
  </si>
  <si>
    <t>No brake when driving on inclinations &gt; 2°, &gt; 3% (3)</t>
  </si>
  <si>
    <t>No unfavourable working conditions due to brakes (0)</t>
  </si>
  <si>
    <t>No unfavourable working conditions due to castors (0)</t>
  </si>
  <si>
    <t>Unadjusted castors, e.g. too small on soft or uneven floor (2)</t>
  </si>
  <si>
    <t>Defective castors, worn-out, rubbing, stiff, air pressure too low (2)</t>
  </si>
  <si>
    <t>Direction of force --&gt;</t>
  </si>
  <si>
    <t>•	Trunk upright or slightly inclined forward, no twisting
•	Force application height can be selected freely
•	No hindrance for the legs (3)</t>
  </si>
  <si>
    <t>•	Body inclined towards the direction of movement or slight twisting when pulling the load on one side
•	Fixed force application height ranging from 0.9 – 1.2 m
•	No or only slight hindrance for the legs
•	Predominantly pulling (5)</t>
  </si>
  <si>
    <t>Awkward body postures caused by
-	Fixed force application height &lt; 0.9 or &gt; 1.2 m
-	Lateral force application on one side
-	Significantly obstructed view
•	Significant hindrance for the legs
•	Frequent/constant twisting and/or lateral inclination of the trunk identifiable (8)</t>
  </si>
  <si>
    <t>SUM additional (maks 4)</t>
  </si>
  <si>
    <t>(Hand) Mixture of cobbles, concrete, asphalt, slight inclinations up to 2°, dropped kerb (1)</t>
  </si>
  <si>
    <t>Total body posture</t>
  </si>
  <si>
    <t>Unfavourable working conditions (∑ IRP)</t>
  </si>
  <si>
    <t>X</t>
  </si>
  <si>
    <t>Time rating points</t>
  </si>
  <si>
    <t>=</t>
  </si>
  <si>
    <t>Total 👇</t>
  </si>
  <si>
    <t>up to 1 (1)</t>
  </si>
  <si>
    <t>1st step: Determination of time rating points</t>
  </si>
  <si>
    <t>up to 2 (2)</t>
  </si>
  <si>
    <t>up to 3 (3)</t>
  </si>
  <si>
    <t>up to 4 (4)</t>
  </si>
  <si>
    <t>up to 5 (5)</t>
  </si>
  <si>
    <t>up to 6 (6)</t>
  </si>
  <si>
    <t>up to 7 (7)</t>
  </si>
  <si>
    <t>up to 8 (8)</t>
  </si>
  <si>
    <t>up to 9 (9)</t>
  </si>
  <si>
    <t xml:space="preserve">Moving, average movement frequencies [number per minute] </t>
  </si>
  <si>
    <t>👈 CHOOSE ONLY ONE (HOLDING, MOVING)</t>
  </si>
  <si>
    <t xml:space="preserve">Level </t>
  </si>
  <si>
    <t>16-30</t>
  </si>
  <si>
    <t>≤ 15</t>
  </si>
  <si>
    <t xml:space="preserve">Rating points </t>
  </si>
  <si>
    <t>Level</t>
  </si>
  <si>
    <t>&lt;5</t>
  </si>
  <si>
    <t>5-15</t>
  </si>
  <si>
    <t>Holding</t>
  </si>
  <si>
    <t>Moving</t>
  </si>
  <si>
    <t>≤ 15 (3)</t>
  </si>
  <si>
    <t>16-30 (2)</t>
  </si>
  <si>
    <t>5-15 (5)</t>
  </si>
  <si>
    <t>16-30 (6)</t>
  </si>
  <si>
    <t>Hand/arm position and movement4)</t>
  </si>
  <si>
    <t>Unfavourable working conditions</t>
  </si>
  <si>
    <t>Good: there are no unfavourable working conditions, i.e. reliable recognition of detail / no dazzle / good climatic conditions (0)</t>
  </si>
  <si>
    <t>Restricted: occasionally impaired detail recognition due to dazzle or excessively small details difficult conditions such as draught, cold, moisture and/or disturbed concentration due to noise (1)</t>
  </si>
  <si>
    <t>Unfavourable: frequently impaired detail recognition due to dazzle or excessively small details frequently difficult conditions such as draught, cold, moisture and/or disturbed concentration due to noise (2)</t>
  </si>
  <si>
    <t xml:space="preserve">Effective load weight WOMAN </t>
  </si>
  <si>
    <t>OR</t>
  </si>
  <si>
    <t>Effective load weight MEN</t>
  </si>
  <si>
    <t>Load Handling conditions</t>
  </si>
  <si>
    <t>Body posture</t>
  </si>
  <si>
    <t>( Multiply numbers below by 0,7 if Pushing and Pulling in pairs)</t>
  </si>
  <si>
    <t>👈 DROP DOWN LIST WILL ENTER in D18 WHEN TRANSPORT DEVICE IS CHOSEN ABOVE IN D17</t>
  </si>
  <si>
    <t xml:space="preserve">In case of female employees: </t>
  </si>
  <si>
    <t xml:space="preserve"> Key Indicator Method (KIM PP)</t>
  </si>
  <si>
    <t xml:space="preserve">Key Indicator Method (KIM BF) </t>
  </si>
  <si>
    <t>Symmetry of the application of force</t>
  </si>
  <si>
    <t>&gt; 1 - 5 (1,5)</t>
  </si>
  <si>
    <t>&gt; 5 - 10 (2)</t>
  </si>
  <si>
    <t>&gt; 10 - 20 (2,5)</t>
  </si>
  <si>
    <t>&gt; 20 - 30 (3)</t>
  </si>
  <si>
    <t>&gt; 30 - 45 (3,5)</t>
  </si>
  <si>
    <t>&gt; 45 - 60 (4)</t>
  </si>
  <si>
    <t>&gt; 60 - 100 (5)</t>
  </si>
  <si>
    <t>&gt; 100 - 150 (6)</t>
  </si>
  <si>
    <t>&gt; 150 - 210 (7)</t>
  </si>
  <si>
    <t>&gt; 210 - 270 (8)</t>
  </si>
  <si>
    <t>&gt; 270 - 360 (9)</t>
  </si>
  <si>
    <t>&gt; 360 - 480 (10)</t>
  </si>
  <si>
    <t xml:space="preserve">The sub-activity must be observed and the rating points for the force categories 
marked. The sum represents the total force rating point. </t>
  </si>
  <si>
    <t>Force exertion within a standard minute for continuous sub-activities and/or 
per sub-activity for discontinuous sub-activities</t>
  </si>
  <si>
    <t xml:space="preserve">Typical examples as 
classification aid for orientation purposes </t>
  </si>
  <si>
    <t xml:space="preserve">Total force rating point MEN: </t>
  </si>
  <si>
    <t xml:space="preserve">WOMEN (x1,5): </t>
  </si>
  <si>
    <t>31-45 (7)</t>
  </si>
  <si>
    <t xml:space="preserve">Total - Highest value MEN: </t>
  </si>
  <si>
    <t xml:space="preserve">Total - Highest value WOMEN: </t>
  </si>
  <si>
    <t>•	Standing upright up to a position with the trunk being slightly inclined forward (&lt; 20°) 
•	No twisting (0)</t>
  </si>
  <si>
    <t>•	Standing, trunk being severely inclined forward (&gt; 60°) or backward 
•	Frequent twisting and/or lateral inclination of the trunk identifiable 
•	Hands frequently above shoulder level / at a distance from the body 
•	Work in a lying position with hands above/below the body (6)</t>
  </si>
  <si>
    <t>•	Combination of more severe forward or backward inclination and lateral inclination/torsion 
•	Constant twisting and/or lateral inclination of the trunk identifiable 
•	Work in a squatting or kneeling position 
•	Hands constantly above shoulder level / at a distance from the body (9)</t>
  </si>
  <si>
    <t xml:space="preserve">Hands </t>
  </si>
  <si>
    <t>Force transfer/application restricted: Loads difficult to grip / greater holding forces required / no shaped grips / work gloves (1)</t>
  </si>
  <si>
    <t>Force transfer/application considerably hindered: Loads hardly possible to grip / slippery, soft, sharp edges / no/unsuitable grips / work gloves (2)</t>
  </si>
  <si>
    <t xml:space="preserve">Ambient conditions: </t>
  </si>
  <si>
    <t>Adverse ambient conditions: unfavourable weather conditions and/or physical workloads caused by heat, draught, cold, wet (1)</t>
  </si>
  <si>
    <t>No force transfer/application restricted: Loads difficult to grip / greater holding forces required / no shaped grips / work gloves (0)</t>
  </si>
  <si>
    <r>
      <rPr>
        <b/>
        <sz val="8"/>
        <color theme="1"/>
        <rFont val="Calibri"/>
        <family val="2"/>
        <scheme val="minor"/>
      </rPr>
      <t xml:space="preserve">Low forces: </t>
    </r>
    <r>
      <rPr>
        <sz val="8"/>
        <color theme="1"/>
        <rFont val="Calibri"/>
        <family val="2"/>
        <scheme val="minor"/>
      </rPr>
      <t xml:space="preserve">Whole-Body Forces with low forces cannot occur by definition. Where applicable, these sub-activities must be assessed using the KIM-MHO. </t>
    </r>
  </si>
  <si>
    <r>
      <rPr>
        <b/>
        <sz val="8"/>
        <color theme="1"/>
        <rFont val="Calibri"/>
        <family val="2"/>
        <scheme val="minor"/>
      </rPr>
      <t xml:space="preserve">Moderate forces </t>
    </r>
    <r>
      <rPr>
        <sz val="8"/>
        <color theme="1"/>
        <rFont val="Calibri"/>
        <family val="2"/>
        <scheme val="minor"/>
      </rPr>
      <t>(up to 30 % FmaxM):</t>
    </r>
    <r>
      <rPr>
        <b/>
        <sz val="8"/>
        <color theme="1"/>
        <rFont val="Calibri"/>
        <family val="2"/>
        <scheme val="minor"/>
      </rPr>
      <t xml:space="preserve"> </t>
    </r>
    <r>
      <rPr>
        <sz val="8"/>
        <color theme="1"/>
        <rFont val="Calibri"/>
        <family val="2"/>
        <scheme val="minor"/>
      </rPr>
      <t xml:space="preserve">Work with hand-guided tools, such as angle grinders, small chainsaws, hedge trimmers or impact drills &lt; 3 kg / moving loads on roller tracks &lt; 20 kg </t>
    </r>
  </si>
  <si>
    <r>
      <rPr>
        <b/>
        <sz val="8"/>
        <color theme="1"/>
        <rFont val="Calibri"/>
        <family val="2"/>
        <scheme val="minor"/>
      </rPr>
      <t>High forces</t>
    </r>
    <r>
      <rPr>
        <sz val="8"/>
        <color theme="1"/>
        <rFont val="Calibri"/>
        <family val="2"/>
        <scheme val="minor"/>
      </rPr>
      <t xml:space="preserve"> (up to 50 % FmaxM): Work with heavy hand-guided tools, such as angle grinders, large chainsaws, hammer drills3-8 kg / operating high-pressure cleaners or sandblasters/shovelling loads &lt; 4 kg / moving loads on roller tracks 20-50 kg / throwing loads &lt; 3 kg up to max. 5 metres </t>
    </r>
  </si>
  <si>
    <r>
      <rPr>
        <b/>
        <sz val="8"/>
        <color theme="1"/>
        <rFont val="Calibri"/>
        <family val="2"/>
        <scheme val="minor"/>
      </rPr>
      <t>Very high forces</t>
    </r>
    <r>
      <rPr>
        <sz val="8"/>
        <color theme="1"/>
        <rFont val="Calibri"/>
        <family val="2"/>
        <scheme val="minor"/>
      </rPr>
      <t xml:space="preserve"> (up to 80 % FmaxM): Work with heavy hand-guided tools, such as pneumatic hammers (≥ 8 kg) / shovelling loads 4-8 kg / moving loads on roller tracks &gt; 50-100 kg / throwing loads &lt; 3 kg up to max. 10 metres or 3-5 kg max. 5 metres </t>
    </r>
  </si>
  <si>
    <t>Forces</t>
  </si>
  <si>
    <t xml:space="preserve">Holding/ Moving MEN: </t>
  </si>
  <si>
    <t xml:space="preserve">Holding/ Moving WOMEN: </t>
  </si>
  <si>
    <t>Unfavourable working conditions (select all in the digitalized version)</t>
  </si>
  <si>
    <t>No unfavourable working conditions due to hand/ arm position and movement (0)</t>
  </si>
  <si>
    <t>Hand/ arm occasionally at the limit of the movement ranges (1)</t>
  </si>
  <si>
    <t>Hand/ arm frequently/constantly at the limit of the movement 
ranges (2)</t>
  </si>
  <si>
    <t>Force transfer/application restricted</t>
  </si>
  <si>
    <t>Adverse ambient conditions: exposure to heat, cold and/or vibration (1)</t>
  </si>
  <si>
    <t>Ambient conditions unfavourable: Exposure to heat, cold and/or vibration (2)</t>
  </si>
  <si>
    <t>No unfavourable working condition due to weather conditions  (0)</t>
  </si>
  <si>
    <t>No unfavourable working condition due to spatial contidions (0)</t>
  </si>
  <si>
    <t>No unfavourable working condition due to clothes (0)</t>
  </si>
  <si>
    <t>Clothes</t>
  </si>
  <si>
    <t>Clothes: Additional physical workload due to restrictive and heavy protective clothes/equipment (PPE), e.g. heat protection suits, chemical protection suits, heavy respiratory protective equipment, group 3 (1)</t>
  </si>
  <si>
    <t>Spatial conditions unfavourable: Significantly restricted freedom of movement/ space for movement is not high enough, confined spaces, floor is very dirty,  uneven or roughly cobbled, steps / potholes, stronger inclination of 5- 10°, restricted stability, load must be positioned very precisely (2)</t>
  </si>
  <si>
    <t xml:space="preserve">Sum unfavourable working conditions: </t>
  </si>
  <si>
    <t>(Wheel)_Mixture of cobbles, concrete, asphalt, slight inclinations up to 2°, dropped kerb (0)</t>
  </si>
  <si>
    <t>(Carriages) Mixture of cobbles, concrete, asphalt, slight inclinations up to 2°, dropped kerb (2)</t>
  </si>
  <si>
    <t>(Wheel)_Mixture of roughly cobbled, hard sand, slight inclinations up to 2° , small edges/sills (1)</t>
  </si>
  <si>
    <t>(Hand) Mixture of roughly cobbled, hard sand, slight inclinations up to 2° , small edges/sills (2)</t>
  </si>
  <si>
    <t>(Carriages) Mixture of roughly cobbled, hard sand, slight inclinations up to 2° , small edges/sills (3)</t>
  </si>
  <si>
    <t xml:space="preserve">Formulas </t>
  </si>
  <si>
    <t>👈 Formulas</t>
  </si>
  <si>
    <t>Unfavourable working conditions: Select all in the digitalized version (Max. 4)</t>
  </si>
  <si>
    <r>
      <rPr>
        <b/>
        <sz val="16"/>
        <rFont val="Calibri"/>
        <family val="2"/>
        <scheme val="minor"/>
      </rPr>
      <t>Typical activities:</t>
    </r>
    <r>
      <rPr>
        <sz val="16"/>
        <rFont val="Calibri"/>
        <family val="2"/>
        <scheme val="minor"/>
      </rPr>
      <t xml:space="preserve"> </t>
    </r>
  </si>
  <si>
    <t>This Key Indicator Method serves to record and assess physical workloads resulting from moving transport devices, overhead conveyors or overhead cranes by muscle power.</t>
  </si>
  <si>
    <t>Unfavourable properties of the transport device/overhead conveyor/overhead crane (Max 4)</t>
  </si>
  <si>
    <t>See table in the corner 👉</t>
  </si>
  <si>
    <r>
      <rPr>
        <b/>
        <sz val="12"/>
        <rFont val="Calibri"/>
        <family val="2"/>
        <scheme val="minor"/>
      </rPr>
      <t>Load weight</t>
    </r>
    <r>
      <rPr>
        <sz val="12"/>
        <rFont val="Calibri"/>
        <family val="2"/>
        <scheme val="minor"/>
      </rPr>
      <t xml:space="preserve"> to be moved including transport device [kg]: </t>
    </r>
  </si>
  <si>
    <r>
      <rPr>
        <b/>
        <sz val="12"/>
        <rFont val="Calibri"/>
        <family val="2"/>
        <scheme val="minor"/>
      </rPr>
      <t>Driveway conditions -</t>
    </r>
    <r>
      <rPr>
        <sz val="12"/>
        <rFont val="Calibri"/>
        <family val="2"/>
        <scheme val="minor"/>
      </rPr>
      <t xml:space="preserve"> Transport device: </t>
    </r>
  </si>
  <si>
    <r>
      <rPr>
        <b/>
        <sz val="12"/>
        <rFont val="Calibri"/>
        <family val="2"/>
        <scheme val="minor"/>
      </rPr>
      <t>Additional points</t>
    </r>
    <r>
      <rPr>
        <sz val="12"/>
        <rFont val="Calibri"/>
        <family val="2"/>
        <scheme val="minor"/>
      </rPr>
      <t xml:space="preserve"> in case of significant inclinations or stairs: </t>
    </r>
  </si>
  <si>
    <t xml:space="preserve">Key Indicator Method for assessing and designing  
physical workloads with respect to manual 
Pushing and Pulling of loads KIM-PP </t>
  </si>
  <si>
    <t xml:space="preserve">Hand: </t>
  </si>
  <si>
    <t>Key Indicator Method for assessing 
and designing physical workloads  
with respect to Whole-Body Forces KIM-BF</t>
  </si>
  <si>
    <t xml:space="preserve">Typical activities: </t>
  </si>
  <si>
    <t xml:space="preserve">Fettling in piece-by-piece production, moving gate valves, work with winches/pulleys, work with levers, crowbars or handspikes, coupling railway vehicles, removing concrete, work with pneumatic hammers, work with chainsaws, installing windows, transferring/positioning patients (care activities), assembly work with predominantly high forces, screwing large components, powerful hitting with the hand, using heavy hammers (e.g. sledgehammer), operating (hand-lever) presses, shovelling, work with manipulators and comparable technical means or moving loads on roller tracks/ball tracks with little body movement, mooring (in ports). </t>
  </si>
  <si>
    <t xml:space="preserve">Tiling, steel fixing (concrete construction), manual welding, working on assembly lines, ceiling 
mounting, dry construction, electrics etc., cucumber picking in a lying position, long-term work at a microscope, 
microsurgery, working inside of vessels, tanks, shafts, ships' double bottoms. </t>
  </si>
  <si>
    <t xml:space="preserve">Typical activities:  </t>
  </si>
  <si>
    <t xml:space="preserve">Key Indicator Method for assessing and designing 
physical workloads with respect to 
Awkward Body Postures KIM-ABP </t>
  </si>
  <si>
    <t xml:space="preserve">Key Indicator Method (KIM ABP) </t>
  </si>
  <si>
    <t>up to 10 (10)</t>
  </si>
  <si>
    <t xml:space="preserve">Total duration of this sub-activity 
per working day [up to … hours] </t>
  </si>
  <si>
    <t>2nd step A</t>
  </si>
  <si>
    <t>Sitting in forced postures, torso being moderately to severely inclined forward, mostly looking permanently towards the work area - e.g. working at a microscope, driving cranes, endoscopy (medicine), also sitting on the floor (4)</t>
  </si>
  <si>
    <t>Sitting in a variable sitting posture e.g. office work (administration), Alternation to standing / walking is NOT POSSIBLE (5)</t>
  </si>
  <si>
    <t>Sitting in a variable sitting posture e.g. office work (administration), Alternation to standing / walking is POSSIBLE (6)</t>
  </si>
  <si>
    <t>Postition</t>
  </si>
  <si>
    <t xml:space="preserve">A - BACK </t>
  </si>
  <si>
    <t xml:space="preserve">BACK </t>
  </si>
  <si>
    <t xml:space="preserve">👇 See tables below </t>
  </si>
  <si>
    <t xml:space="preserve">SHOULDER AND UPPER ARMS </t>
  </si>
  <si>
    <t>2nd step - Back</t>
  </si>
  <si>
    <t>2nd step shoulder/ arms</t>
  </si>
  <si>
    <t xml:space="preserve">Amount of time as part of the sub- activity: </t>
  </si>
  <si>
    <t>Arms raised, hands above shoulder level in a standing, squatting or kneeling position e.g. dry construction, interior design, electrical installation, installation of ventilations systems, skilled manual assembly work, servicing (1)</t>
  </si>
  <si>
    <t>Arms raised, hands below shoulder level or at a distance from the body in a standing, squatting or kneeling position without the arms being supported, e.g. sorting activities at sorting conveyors (2)</t>
  </si>
  <si>
    <t>Lying on the back, arms over head, e.g. ceiling painting, assembly work, ship’s bottom, tank construction (3)</t>
  </si>
  <si>
    <t>Lying prone, arms in front of / below the body, e.g. harvesting equipment (“flyers”), assembly work (4)</t>
  </si>
  <si>
    <t>Remaining time: Portion of the assessment period without posture loads of the shoulders/arms (0)</t>
  </si>
  <si>
    <t>Up to 1/4 (1)</t>
  </si>
  <si>
    <t>Up to 1/2 (2)</t>
  </si>
  <si>
    <t>Up to 3/4 (3)</t>
  </si>
  <si>
    <t>&gt; 3/4 (4)</t>
  </si>
  <si>
    <t>2nd step knees/ legs</t>
  </si>
  <si>
    <t>KNEES/ LEGS</t>
  </si>
  <si>
    <t xml:space="preserve">B - Shoulder/ Arms </t>
  </si>
  <si>
    <t xml:space="preserve">C - Knees/ legs </t>
  </si>
  <si>
    <t>Constant standing, also interrupted by walking a few steps, e.g. sales personnel, machine operators (1)</t>
  </si>
  <si>
    <t>Remaining time: Portion of the assessment period without posture loads of the knees (0)</t>
  </si>
  <si>
    <t>Unfavourable working conditions (specify only where applicable)</t>
  </si>
  <si>
    <t>Back - Unfavourable working conditons</t>
  </si>
  <si>
    <t>Shoulders, upper arms - Unfavourable working conditons</t>
  </si>
  <si>
    <t>Knees/ legs - Unfavourable working conditons</t>
  </si>
  <si>
    <t xml:space="preserve">A BACK </t>
  </si>
  <si>
    <r>
      <t>Twisting and/or lateral inclination of the trunk</t>
    </r>
    <r>
      <rPr>
        <sz val="12"/>
        <color theme="1"/>
        <rFont val="Calibri"/>
        <family val="2"/>
        <scheme val="minor"/>
      </rPr>
      <t xml:space="preserve"> identifiable: </t>
    </r>
  </si>
  <si>
    <r>
      <t>Head: Inclined backward and/or severely inclined forward</t>
    </r>
    <r>
      <rPr>
        <sz val="12"/>
        <color theme="1"/>
        <rFont val="Calibri"/>
        <family val="2"/>
        <scheme val="minor"/>
      </rPr>
      <t xml:space="preserve"> or constantly turning: </t>
    </r>
  </si>
  <si>
    <r>
      <t xml:space="preserve">Upper body cannot be supported when inclined forward </t>
    </r>
    <r>
      <rPr>
        <sz val="12"/>
        <color theme="1"/>
        <rFont val="Calibri"/>
        <family val="2"/>
        <scheme val="minor"/>
      </rPr>
      <t xml:space="preserve">- with the hands, by leaning against something, by means of tools: </t>
    </r>
  </si>
  <si>
    <t xml:space="preserve">Narrow space for movement: </t>
  </si>
  <si>
    <t xml:space="preserve">B SHOULDERS/ UPPER ARMS </t>
  </si>
  <si>
    <t>C KNEES/ LEGS</t>
  </si>
  <si>
    <t xml:space="preserve">Mental concentration: </t>
  </si>
  <si>
    <t xml:space="preserve">Loading/unloading of bags, sorting packages, loading of equipment without lifting aids, picking, transferring palletised goods, repair work at the roof by hand, childcare in daycare centres as well as manual transport of patients. </t>
  </si>
  <si>
    <t>Fill out white cells to complete the risk assessment</t>
  </si>
  <si>
    <t>Further working conditions  (specify only where applicable)</t>
  </si>
  <si>
    <t>Head: No unfavourable working conditions (0)</t>
  </si>
  <si>
    <t>Upper body: No unfavourable working conditions (0)</t>
  </si>
  <si>
    <t>Space: No unfavourable working conditions (0)</t>
  </si>
  <si>
    <t>Twisting: No unfavourable working conditions (0)</t>
  </si>
  <si>
    <t>Twisting/ Lateral: Occasionally (1)</t>
  </si>
  <si>
    <t>Twisting/ Lateral: Frequently to constantly (2)</t>
  </si>
  <si>
    <t>Head: Occasionally or constantly (1)</t>
  </si>
  <si>
    <t>Upper body: Not possible (2)</t>
  </si>
  <si>
    <t>Space: Frequently to constantly (2)</t>
  </si>
  <si>
    <t>Twisting/ Lateral: Occasionally (0)</t>
  </si>
  <si>
    <t>Twisting/ Lateral: Frequently to constantly (0)</t>
  </si>
  <si>
    <t>Upper body: Not possible (0)</t>
  </si>
  <si>
    <t>Twisting/ Lateral: Frequently to constantly (1)</t>
  </si>
  <si>
    <t>Head: Occasionally or constantly (0)</t>
  </si>
  <si>
    <t xml:space="preserve"> 👈 Specify all/ or specify only where applicable</t>
  </si>
  <si>
    <t>Back, Further working conditions</t>
  </si>
  <si>
    <t>Surface: No unfavourable working conditions (0)</t>
  </si>
  <si>
    <t>Surface: Restricted stability, uneven floor (1)</t>
  </si>
  <si>
    <t>Weather: No unfavourable working conditions (0)</t>
  </si>
  <si>
    <t>Weather: Moisture, cold, strong draughts, drenching of clothes possible (1)</t>
  </si>
  <si>
    <t>Shock: No unfavourable working conditions (0)</t>
  </si>
  <si>
    <t>Mental concentration: No unfavourable working conditions (0)</t>
  </si>
  <si>
    <t>Shoulders, upper arms - further working conditions</t>
  </si>
  <si>
    <t>Weather: Moisture, cold, strong draughts, drenching of clothes possible (0)</t>
  </si>
  <si>
    <t xml:space="preserve">Surface: </t>
  </si>
  <si>
    <t xml:space="preserve">Shock:  </t>
  </si>
  <si>
    <t>Mental concentration: Very high mental concentration, e.g. recognising objects, (1)</t>
  </si>
  <si>
    <t xml:space="preserve">A  BACK </t>
  </si>
  <si>
    <t>B SHOULDERS/ UPPER ARMS</t>
  </si>
  <si>
    <t xml:space="preserve">Total of risk scores in key indicators: </t>
  </si>
  <si>
    <t>Unfavourable working conditions +</t>
  </si>
  <si>
    <t>Further working conditions +</t>
  </si>
  <si>
    <t>Time rating points x</t>
  </si>
  <si>
    <t xml:space="preserve">Highest risk score TOTAL RISK </t>
  </si>
  <si>
    <t xml:space="preserve">Risk score of body postures = Time rating point X Total of all indicator rating points: </t>
  </si>
  <si>
    <t xml:space="preserve">Load weight to be moved including transport device [kg] </t>
  </si>
  <si>
    <t>Key Indicator Method for assessing 
and designing physical workloads 
with respect to manual Lifting, 
Holding and Carrying of loads ≥ 3 kg</t>
  </si>
  <si>
    <r>
      <rPr>
        <b/>
        <sz val="18"/>
        <color theme="1"/>
        <rFont val="Calibri"/>
        <family val="2"/>
        <scheme val="minor"/>
      </rPr>
      <t>Typical activities:</t>
    </r>
    <r>
      <rPr>
        <sz val="18"/>
        <color theme="1"/>
        <rFont val="Calibri"/>
        <family val="2"/>
        <scheme val="minor"/>
      </rPr>
      <t xml:space="preserve"> </t>
    </r>
  </si>
  <si>
    <r>
      <t>Total duration</t>
    </r>
    <r>
      <rPr>
        <sz val="14"/>
        <rFont val="Calibri"/>
        <family val="2"/>
        <scheme val="minor"/>
      </rPr>
      <t xml:space="preserve"> [up to … minutes] and/or repetitiveness of the sub-activity per working day: </t>
    </r>
  </si>
  <si>
    <t xml:space="preserve">Load weight / transport device: </t>
  </si>
  <si>
    <t xml:space="preserve">Driveway conditions: </t>
  </si>
  <si>
    <r>
      <t xml:space="preserve">Unfavourable working conditions (∑ IRP) </t>
    </r>
    <r>
      <rPr>
        <i/>
        <sz val="14"/>
        <rFont val="Calibri"/>
        <family val="2"/>
        <scheme val="minor"/>
      </rPr>
      <t xml:space="preserve">Maks 4: </t>
    </r>
  </si>
  <si>
    <r>
      <t xml:space="preserve">Unfavourable properties of transport device (∑ IRP) </t>
    </r>
    <r>
      <rPr>
        <i/>
        <sz val="14"/>
        <rFont val="Calibri"/>
        <family val="2"/>
        <scheme val="minor"/>
      </rPr>
      <t>Maks 4</t>
    </r>
    <r>
      <rPr>
        <sz val="14"/>
        <rFont val="Calibri"/>
        <family val="2"/>
        <scheme val="minor"/>
      </rPr>
      <t xml:space="preserve">: </t>
    </r>
  </si>
  <si>
    <t xml:space="preserve">Body posture/ Body movement: </t>
  </si>
  <si>
    <t xml:space="preserve">Temporal: </t>
  </si>
  <si>
    <t xml:space="preserve">Body posture: </t>
  </si>
  <si>
    <t xml:space="preserve">Time rating points: </t>
  </si>
  <si>
    <t xml:space="preserve">Unfavourable working conditions: Select all in the digitalized version: </t>
  </si>
  <si>
    <t xml:space="preserve">Symmetry of the application of force: </t>
  </si>
  <si>
    <t xml:space="preserve">Unfavourable working conditions (∑ IRP): </t>
  </si>
  <si>
    <t xml:space="preserve"> Key Indicator Method (KIM BM)</t>
  </si>
  <si>
    <t>Key Indicator Method for assessing and 
designing  physical workloads with 
respect to Body Movement KIM-BM</t>
  </si>
  <si>
    <t xml:space="preserve">Transport of furniture without transport devices, transport of patients, climbing rotating cranes, 
transmitters, control inspections in channels, walking on construction sites and/or hydraulic construction areas, 
maintenance on lighting systems, maintenance on furnaces, maintenance in shafts/tanks/channels. </t>
  </si>
  <si>
    <r>
      <rPr>
        <b/>
        <sz val="12"/>
        <rFont val="Calibri"/>
        <family val="2"/>
        <scheme val="minor"/>
      </rPr>
      <t xml:space="preserve">Total duration of the sub-activity </t>
    </r>
    <r>
      <rPr>
        <sz val="12"/>
        <rFont val="Calibri"/>
        <family val="2"/>
        <scheme val="minor"/>
      </rPr>
      <t xml:space="preserve">
[up to … minutes] per working 
day: </t>
    </r>
  </si>
  <si>
    <t>&gt; 5 - 10 (2,0)</t>
  </si>
  <si>
    <t>&gt; 20 - 30 (3,0)</t>
  </si>
  <si>
    <t>&gt; 45 - 60 (4,0)</t>
  </si>
  <si>
    <t>&gt; 60 - 100 (5,0)</t>
  </si>
  <si>
    <t>&gt; 150 - 210 (7,0)</t>
  </si>
  <si>
    <t>&gt; 210 - 270 (8,0)</t>
  </si>
  <si>
    <t>&gt; 270 - 360 (9,0)</t>
  </si>
  <si>
    <t>&gt; 360 - 480(10,0)</t>
  </si>
  <si>
    <t xml:space="preserve">Type of movement: </t>
  </si>
  <si>
    <t>Climbing</t>
  </si>
  <si>
    <t>Walking</t>
  </si>
  <si>
    <t>Climbing stairs</t>
  </si>
  <si>
    <t>Climbing ladders</t>
  </si>
  <si>
    <t>Carried load</t>
  </si>
  <si>
    <t>Type</t>
  </si>
  <si>
    <t>Description</t>
  </si>
  <si>
    <t>Slowly</t>
  </si>
  <si>
    <t>At a moderate pace (3 ... 5 km/h)</t>
  </si>
  <si>
    <t>Quickly</t>
  </si>
  <si>
    <t>Angle of inclination &lt; 5°</t>
  </si>
  <si>
    <t>Angle of inclination 5 - 15°</t>
  </si>
  <si>
    <t>Angle of inclination &gt; 15°</t>
  </si>
  <si>
    <t>Normal stairs</t>
  </si>
  <si>
    <t>Steep stairs (35 ... 50°)</t>
  </si>
  <si>
    <t>Very steep stairs (&gt; 50°)</t>
  </si>
  <si>
    <t>Angle of inclination 65 ... 75°</t>
  </si>
  <si>
    <t>Predominantly horizontal movement in low-ceiling rooms, tunnels, maintenance platforms, channels</t>
  </si>
  <si>
    <t>Type of movement</t>
  </si>
  <si>
    <t xml:space="preserve">Climbing </t>
  </si>
  <si>
    <t>Location of the load centre for A</t>
  </si>
  <si>
    <t>Trunk posture for A</t>
  </si>
  <si>
    <t>B Body Movement when driving by muscle power</t>
  </si>
  <si>
    <t>(Climbing) Angle of inclination &lt; 5° (4)</t>
  </si>
  <si>
    <t>(Climbing) Angle of inclination 5 - 15° (5)</t>
  </si>
  <si>
    <t>(Climbing) Angle of inclination &gt; 15° (6)</t>
  </si>
  <si>
    <t>Climbing_stairs</t>
  </si>
  <si>
    <t>Climbing_ladders</t>
  </si>
  <si>
    <t>(Walking) 
Slowly (1)</t>
  </si>
  <si>
    <t xml:space="preserve">(Walking)  
At a moderate pace, 3 ... 5 km/h (2) </t>
  </si>
  <si>
    <t xml:space="preserve">(Walking) 
Quickly (3) </t>
  </si>
  <si>
    <t>(Crawling) 2)
Walking with a severe stoop Predominantly horizontal movement in low-ceiling rooms, tunnels, maintenance platforms, channels (12)</t>
  </si>
  <si>
    <t>(Climbing_ladders) 
Angle of inclination 65 ... 75° (10)</t>
  </si>
  <si>
    <t>Climbing_inclination</t>
  </si>
  <si>
    <t xml:space="preserve">(Climbing_stairs) 
Normal stairs (7) </t>
  </si>
  <si>
    <t>(Climbing_stairs) 
Steep stairs, 35 ... 50°, (8)</t>
  </si>
  <si>
    <t xml:space="preserve">(Climbing_stairs) 
Very steep stairs, &gt; 50° (9) </t>
  </si>
  <si>
    <t>(Climbing_inclination)
Angle of inclination &gt; 80° Vertical movement on step irons, vertical ladders, manhole ladders (11)</t>
  </si>
  <si>
    <t>Crawling</t>
  </si>
  <si>
    <t xml:space="preserve">Description: </t>
  </si>
  <si>
    <t xml:space="preserve">Carried load: </t>
  </si>
  <si>
    <t>without / &lt; 3 kg (1)</t>
  </si>
  <si>
    <t xml:space="preserve"> 3 ... 10 kg (2)</t>
  </si>
  <si>
    <t xml:space="preserve"> &gt; 10 ... 15 kg (3)</t>
  </si>
  <si>
    <t>&gt; 15 ... 20 kg (4)</t>
  </si>
  <si>
    <t>&gt; 20 ... 25 kg (5)</t>
  </si>
  <si>
    <t>&gt; 25 ... 30 kg (6)</t>
  </si>
  <si>
    <t>&gt; 30 ... 35 kg (7)</t>
  </si>
  <si>
    <t>&gt; 35 ... 40 kg (8)</t>
  </si>
  <si>
    <t>&gt; 40 kg (9)</t>
  </si>
  <si>
    <t>Relevant drop down list will enter in E13 after "Type of movement" is specified in E12</t>
  </si>
  <si>
    <t>Angle of inclination &gt; 80° Vertical movement on step irons, vertical ladders, manhole ladders</t>
  </si>
  <si>
    <t>Location of the load centre for A:</t>
  </si>
  <si>
    <t>Load close to the body, held in the hands or carried on one shoulder (2)</t>
  </si>
  <si>
    <t>Load at a distance from the body, held in the hands, 3/ (3)</t>
  </si>
  <si>
    <t>No load or load &lt; 3 kg or load is close to the body in a carrying frame or backpack on the shoulders (1)</t>
  </si>
  <si>
    <t>3 up to 15 kg (1)</t>
  </si>
  <si>
    <t>&gt; 15 ... 30 kg (2)</t>
  </si>
  <si>
    <t>&gt; 30 kg (3)</t>
  </si>
  <si>
    <t>Location of load center A points</t>
  </si>
  <si>
    <t>Trunc posture for A</t>
  </si>
  <si>
    <t>0 up to 15 kg (1)</t>
  </si>
  <si>
    <t>Occasionally: Trunk clearly inclined forward and/or twisting and/or lateral inclination of the trunk identifiable (1)</t>
  </si>
  <si>
    <t>Frequently to constantly 3), Trunk clearly inclined forward and/or twisting and/or lateral inclination of the trunk identifiable (2)</t>
  </si>
  <si>
    <t>No unfavourable working conditions (0)</t>
  </si>
  <si>
    <t xml:space="preserve">Space, freedom for movement: </t>
  </si>
  <si>
    <t xml:space="preserve">Climate: </t>
  </si>
  <si>
    <t>Unfavourable working conditions for A (fill in all in the digitalized version)</t>
  </si>
  <si>
    <t>Restricted: Narrow space for movement (e.g. fall protection by means of safety cage) / reduced stability due to movable or inclined standing surface / sand / gravel path (3)</t>
  </si>
  <si>
    <t>Severely restricted: Freedom of movement hindered / no technical climbing aids (natural conditions) / open country (5)</t>
  </si>
  <si>
    <t>Critical: Freedom of movement severely hindered due to confined spaces and danger points / restricted view / no resting platforms / mountaineering / respiratory protective equipment / muddy ground (15)</t>
  </si>
  <si>
    <t xml:space="preserve">Driveway: </t>
  </si>
  <si>
    <t>Unfavourable working conditions A</t>
  </si>
  <si>
    <t>Unfavourable working conditions B</t>
  </si>
  <si>
    <t>Driveway restricted: &gt; 50 ... 150 kg: Earth or roughly cobbled driveway, potholes, heavy soiling, temporary ascents (12)</t>
  </si>
  <si>
    <t>Driveway restricted: Up to 50 kg: Earth or roughly cobbled driveway, potholes, heavy soiling, temporary ascents (8)</t>
  </si>
  <si>
    <t>Driveway restricted: &gt; 150 kg: Earth or roughly cobbled driveway, potholes, heavy soiling, temporary ascents (16)</t>
  </si>
  <si>
    <t>Climate: Rarely/occasionally: Extreme climatic influences, such as heat, wind, snow (4)</t>
  </si>
  <si>
    <t>Climate: Frequently/ Constantly Extreme climatic influences, such as heat, wind, snow (8)</t>
  </si>
  <si>
    <t>Climate: Rarely/Occasionally: Extreme climatic influences, such as heat, wind, snow (4)</t>
  </si>
  <si>
    <t>Climate: Frequently/ Constantly: Extreme climatic influences, such as heat, wind, snow (8)</t>
  </si>
  <si>
    <t>Driveway</t>
  </si>
  <si>
    <t>Slowly &lt; 10 km/h (1)</t>
  </si>
  <si>
    <t>At a moderate pace 10 ... 15 km/h (2)</t>
  </si>
  <si>
    <t>Quickly &gt; 15 km/h (3)</t>
  </si>
  <si>
    <t>up to 50 kg (1)</t>
  </si>
  <si>
    <t>Load weight to be moved including transport device 4)</t>
  </si>
  <si>
    <t xml:space="preserve">Is the body movement supported by electric operation? </t>
  </si>
  <si>
    <t>YES</t>
  </si>
  <si>
    <t>NO</t>
  </si>
  <si>
    <t>&gt; 50 ... 150 kg (2)</t>
  </si>
  <si>
    <t>&gt; 150 kg (9)</t>
  </si>
  <si>
    <t>IKKE elektrisk</t>
  </si>
  <si>
    <t>elektrisk</t>
  </si>
  <si>
    <t>Unfavourable: no/hardly any variation of the physical workload situation due to other activities (including other types of physical workload) / frequent tight sequence of higher physical workloads within a type of physical workload during a working day with concurrent high load peaks. (4)</t>
  </si>
  <si>
    <t xml:space="preserve">A: Body movement without using equipment: </t>
  </si>
  <si>
    <t xml:space="preserve">A: Location of the load centre (only for A, otherwise 0): </t>
  </si>
  <si>
    <t xml:space="preserve">A: Twisting and/or lateral inclination of the trunk 
(only for A, otherwise 0) </t>
  </si>
  <si>
    <t xml:space="preserve">A: Unfavourable working conditions (only for A, otherwise 0) </t>
  </si>
  <si>
    <t>B: Body movement when driving by muscle power</t>
  </si>
  <si>
    <t>B: Driveway (only for B, otherwise 0)</t>
  </si>
  <si>
    <t xml:space="preserve">Work organisation / temporal distribution A and B: </t>
  </si>
  <si>
    <t>A and B</t>
  </si>
  <si>
    <t>KIM PP</t>
  </si>
  <si>
    <t>KIM LHC</t>
  </si>
  <si>
    <t>KIM MHO</t>
  </si>
  <si>
    <t xml:space="preserve">Organizational factors: </t>
  </si>
  <si>
    <t xml:space="preserve">Visual/ Concentration: </t>
  </si>
  <si>
    <t xml:space="preserve">Copyright © 2021 {Kristin Sommer}. All Rights reserved. </t>
  </si>
  <si>
    <t>See Table A (2nd step) and fill out below 👇</t>
  </si>
  <si>
    <r>
      <rPr>
        <vertAlign val="superscript"/>
        <sz val="11"/>
        <color theme="1"/>
        <rFont val="Calibri"/>
        <family val="2"/>
        <scheme val="minor"/>
      </rPr>
      <t>1)</t>
    </r>
    <r>
      <rPr>
        <sz val="11"/>
        <color theme="1"/>
        <rFont val="Calibri"/>
        <family val="2"/>
        <scheme val="minor"/>
      </rPr>
      <t xml:space="preserve"> For continuous sub-activities
</t>
    </r>
    <r>
      <rPr>
        <vertAlign val="superscript"/>
        <sz val="11"/>
        <color theme="1"/>
        <rFont val="Calibri"/>
        <family val="2"/>
        <scheme val="minor"/>
      </rPr>
      <t>2)</t>
    </r>
    <r>
      <rPr>
        <sz val="11"/>
        <color theme="1"/>
        <rFont val="Calibri"/>
        <family val="2"/>
        <scheme val="minor"/>
      </rPr>
      <t xml:space="preserve"> For discontinuous sub-activities. For explanations in this respect: See guideline. 
</t>
    </r>
    <r>
      <rPr>
        <b/>
        <sz val="11"/>
        <color theme="1"/>
        <rFont val="Calibri"/>
        <family val="2"/>
        <scheme val="minor"/>
      </rPr>
      <t xml:space="preserve">Please note: </t>
    </r>
    <r>
      <rPr>
        <sz val="11"/>
        <color theme="1"/>
        <rFont val="Calibri"/>
        <family val="2"/>
        <scheme val="minor"/>
      </rPr>
      <t>If finger-hand forces are applied predominantly, the sub-activity must also be evaluated using the KIM-MHO!must also be evaluated using the KIM-MHO!</t>
    </r>
  </si>
  <si>
    <r>
      <t xml:space="preserve">Holding </t>
    </r>
    <r>
      <rPr>
        <b/>
        <vertAlign val="superscript"/>
        <sz val="11"/>
        <color theme="1"/>
        <rFont val="Calibri"/>
        <family val="2"/>
        <scheme val="minor"/>
      </rPr>
      <t>3)</t>
    </r>
    <r>
      <rPr>
        <b/>
        <sz val="11"/>
        <color theme="1"/>
        <rFont val="Calibri"/>
        <family val="1"/>
        <scheme val="minor"/>
      </rPr>
      <t xml:space="preserve"> Average holding time [seconds] </t>
    </r>
  </si>
  <si>
    <r>
      <t xml:space="preserve">31-60 </t>
    </r>
    <r>
      <rPr>
        <b/>
        <vertAlign val="superscript"/>
        <sz val="8"/>
        <color theme="1"/>
        <rFont val="Calibri"/>
        <family val="2"/>
        <scheme val="minor"/>
      </rPr>
      <t>5)</t>
    </r>
  </si>
  <si>
    <r>
      <t xml:space="preserve">31 - 45 </t>
    </r>
    <r>
      <rPr>
        <b/>
        <vertAlign val="superscript"/>
        <sz val="8"/>
        <color theme="1"/>
        <rFont val="Calibri"/>
        <family val="2"/>
        <scheme val="minor"/>
      </rPr>
      <t>3)</t>
    </r>
  </si>
  <si>
    <r>
      <rPr>
        <vertAlign val="superscript"/>
        <sz val="10"/>
        <color theme="1"/>
        <rFont val="Calibri"/>
        <family val="2"/>
        <scheme val="minor"/>
      </rPr>
      <t>3)</t>
    </r>
    <r>
      <rPr>
        <sz val="10"/>
        <color theme="1"/>
        <rFont val="Calibri"/>
        <family val="2"/>
        <scheme val="minor"/>
      </rPr>
      <t xml:space="preserve"> The amount of time of holding work is only considered as such in the assessment if one arm is held continuously statically for at least 4 seconds! 
</t>
    </r>
    <r>
      <rPr>
        <vertAlign val="superscript"/>
        <sz val="10"/>
        <color theme="1"/>
        <rFont val="Calibri"/>
        <family val="2"/>
        <scheme val="minor"/>
      </rPr>
      <t>4)</t>
    </r>
    <r>
      <rPr>
        <sz val="10"/>
        <color theme="1"/>
        <rFont val="Calibri"/>
        <family val="2"/>
        <scheme val="minor"/>
      </rPr>
      <t xml:space="preserve"> These forces might not be exerted at all or might no longer be exerted reliably. This applies to women in particular. 
</t>
    </r>
    <r>
      <rPr>
        <vertAlign val="superscript"/>
        <sz val="10"/>
        <color theme="1"/>
        <rFont val="Calibri"/>
        <family val="2"/>
        <scheme val="minor"/>
      </rPr>
      <t>5)</t>
    </r>
    <r>
      <rPr>
        <sz val="10"/>
        <color theme="1"/>
        <rFont val="Calibri"/>
        <family val="2"/>
        <scheme val="minor"/>
      </rPr>
      <t xml:space="preserve"> In case of even higher frequencies/holding times, the resulting risk score must be extrapolated linearly or the E version (KIM-BF-E) must be applied</t>
    </r>
  </si>
  <si>
    <r>
      <rPr>
        <b/>
        <sz val="8"/>
        <color theme="1"/>
        <rFont val="Calibri"/>
        <family val="2"/>
        <scheme val="minor"/>
      </rPr>
      <t xml:space="preserve">Peak forces </t>
    </r>
    <r>
      <rPr>
        <b/>
        <vertAlign val="superscript"/>
        <sz val="8"/>
        <color theme="1"/>
        <rFont val="Calibri"/>
        <family val="2"/>
        <scheme val="minor"/>
      </rPr>
      <t>4)</t>
    </r>
    <r>
      <rPr>
        <sz val="8"/>
        <color theme="1"/>
        <rFont val="Calibri"/>
        <family val="2"/>
        <scheme val="minor"/>
      </rPr>
      <t xml:space="preserve"> (more than 80 % FmaxM): Pulsed exertion of force such as when working with crowbars, sledgehammers / tipping heavy drums (&gt; 200 kg), transporting heavy pieces of furniture / shovelling loads &gt; 8 kg / moving loads on roller tracks &gt; 100 kg / throwing loads &lt; 3 kg more than 10 metres or ≥ 3 kg more than 5 metres </t>
    </r>
  </si>
  <si>
    <r>
      <rPr>
        <vertAlign val="superscript"/>
        <sz val="10"/>
        <color theme="1"/>
        <rFont val="Calibri"/>
        <family val="2"/>
        <scheme val="minor"/>
      </rPr>
      <t>1)</t>
    </r>
    <r>
      <rPr>
        <sz val="10"/>
        <color theme="1"/>
        <rFont val="Calibri"/>
        <family val="2"/>
        <scheme val="minor"/>
      </rPr>
      <t xml:space="preserve"> “Effective load weight” refers to the physical workload which the employee actually has to apply. When tilting a cardboard box, only approximately 50 % of the load weight has an effect and when carrying a load in pairs, approximately 60 % of the load weight has an effect per person (in case of increased requirements with respect to load control and coordination, more than 50 % must be assumed).  </t>
    </r>
  </si>
  <si>
    <t>The typical body postures when picking up and putting down the load are to be taken into account in particular. Rare deviations can be ignored. 
If the lifting / holding work is carried out in a sitting position, e.g. when relocating something, the pictograms are to be used accordingly. Higher load weights should be avoided when handling loads in a sitting position. 
The movement may take place in both directions, i.e. the pictograms shown can represent both start and finish of the load handling operation. If there are several pictograms in one field, they are to be considered to be equal. In addition to this, twisting/lateral inclination of the trunk, the load position / gripping at a distance from the body, working with raised hands and gripping above shoulder level must be taken into consideration (additional points).</t>
  </si>
  <si>
    <r>
      <t xml:space="preserve">Effective load weight </t>
    </r>
    <r>
      <rPr>
        <b/>
        <vertAlign val="superscript"/>
        <sz val="12"/>
        <color theme="1"/>
        <rFont val="Calibri"/>
        <family val="2"/>
        <scheme val="minor"/>
      </rPr>
      <t>1)</t>
    </r>
  </si>
  <si>
    <r>
      <t xml:space="preserve">Body posture </t>
    </r>
    <r>
      <rPr>
        <b/>
        <vertAlign val="superscript"/>
        <sz val="12"/>
        <rFont val="Calibri"/>
        <family val="2"/>
        <scheme val="minor"/>
      </rPr>
      <t>2)</t>
    </r>
  </si>
  <si>
    <r>
      <t xml:space="preserve">Distance </t>
    </r>
    <r>
      <rPr>
        <b/>
        <vertAlign val="superscript"/>
        <sz val="12"/>
        <rFont val="Calibri"/>
        <family val="2"/>
        <scheme val="minor"/>
      </rPr>
      <t>1)</t>
    </r>
    <r>
      <rPr>
        <b/>
        <sz val="12"/>
        <rFont val="Calibri"/>
        <family val="2"/>
        <scheme val="minor"/>
      </rPr>
      <t xml:space="preserve"> up to …m </t>
    </r>
    <r>
      <rPr>
        <b/>
        <vertAlign val="superscript"/>
        <sz val="12"/>
        <rFont val="Calibri"/>
        <family val="2"/>
        <scheme val="minor"/>
      </rPr>
      <t>2)</t>
    </r>
  </si>
  <si>
    <r>
      <t xml:space="preserve">Duration </t>
    </r>
    <r>
      <rPr>
        <b/>
        <vertAlign val="superscript"/>
        <sz val="12"/>
        <rFont val="Calibri"/>
        <family val="2"/>
        <scheme val="minor"/>
      </rPr>
      <t>1)</t>
    </r>
    <r>
      <rPr>
        <b/>
        <sz val="12"/>
        <rFont val="Calibri"/>
        <family val="2"/>
        <scheme val="minor"/>
      </rPr>
      <t xml:space="preserve"> up to …min </t>
    </r>
    <r>
      <rPr>
        <b/>
        <vertAlign val="superscript"/>
        <sz val="12"/>
        <rFont val="Calibri"/>
        <family val="2"/>
        <scheme val="minor"/>
      </rPr>
      <t>2)</t>
    </r>
  </si>
  <si>
    <r>
      <rPr>
        <vertAlign val="superscript"/>
        <sz val="11"/>
        <rFont val="Calibri"/>
        <family val="2"/>
        <scheme val="minor"/>
      </rPr>
      <t xml:space="preserve">1) </t>
    </r>
    <r>
      <rPr>
        <sz val="11"/>
        <rFont val="Calibri"/>
        <family val="2"/>
        <scheme val="minor"/>
      </rPr>
      <t xml:space="preserve">An approximate walking speed of 0.7 m/s (2.5 km/h) when pushing and pulling loads is assumed. 2) Per sub-activity and working day. </t>
    </r>
  </si>
  <si>
    <r>
      <rPr>
        <b/>
        <sz val="12"/>
        <rFont val="Calibri"/>
        <family val="2"/>
        <scheme val="minor"/>
      </rPr>
      <t xml:space="preserve">Holding </t>
    </r>
    <r>
      <rPr>
        <b/>
        <vertAlign val="superscript"/>
        <sz val="12"/>
        <rFont val="Calibri"/>
        <family val="2"/>
        <scheme val="minor"/>
      </rPr>
      <t>3)</t>
    </r>
    <r>
      <rPr>
        <b/>
        <sz val="12"/>
        <rFont val="Calibri"/>
        <family val="2"/>
        <scheme val="minor"/>
      </rPr>
      <t xml:space="preserve"> 
</t>
    </r>
    <r>
      <rPr>
        <sz val="12"/>
        <rFont val="Calibri"/>
        <family val="2"/>
        <scheme val="minor"/>
      </rPr>
      <t xml:space="preserve">Average holding time [sec. per minute] </t>
    </r>
  </si>
  <si>
    <r>
      <rPr>
        <b/>
        <sz val="12"/>
        <color theme="1"/>
        <rFont val="Calibri"/>
        <family val="2"/>
        <scheme val="minor"/>
      </rPr>
      <t>Moving</t>
    </r>
    <r>
      <rPr>
        <sz val="12"/>
        <color theme="1"/>
        <rFont val="Calibri"/>
        <family val="2"/>
        <scheme val="minor"/>
      </rPr>
      <t xml:space="preserve"> 
Average movement frequencies [number per minute] </t>
    </r>
  </si>
  <si>
    <t>31-45 (1)</t>
  </si>
  <si>
    <r>
      <t xml:space="preserve">Peak forces </t>
    </r>
    <r>
      <rPr>
        <vertAlign val="superscript"/>
        <sz val="11"/>
        <color theme="1"/>
        <rFont val="Calibri"/>
        <family val="2"/>
        <scheme val="minor"/>
      </rPr>
      <t>4)</t>
    </r>
    <r>
      <rPr>
        <sz val="11"/>
        <color theme="1"/>
        <rFont val="Calibri"/>
        <family val="2"/>
        <scheme val="minor"/>
      </rPr>
      <t xml:space="preserve"> (more than 80 % FmaxM): 
Pulsed exertion of force such as when working with crowbars, sledgehammers / tipping heavy drums (&gt; 200 kg), transporting heavy pieces of furniture / shovelling loads &gt; 8 kg / moving loads on roller tracks &gt; 100 kg / throwing loads &lt; 3 kg more than 10 metres or ≥ 3 kg more than 5 metres (5)</t>
    </r>
  </si>
  <si>
    <t>Very high forces (up to 80 % FmaxM): 
Work with heavy hand-guided tools, such as pneumatic hammers (≥ 8 kg) / shovelling loads 4-8 kg / moving loads on roller tracks &gt; 50-100 kg / throwing loads &lt; 3 kg up to max. 10 metres or 3-5 kg max. 5 metres  (4)</t>
  </si>
  <si>
    <t>High forces (up to 50 % FmaxM): 
Work with heavy hand-guided tools, such as angle grinders, large chainsaws, hammer drills3-8 kg / operating high-pressure cleaners or sandblasters/shovelling loads &lt; 4 kg / moving loads on roller tracks 20-50 kg / throwing loads &lt; 3 kg up to max. 5 metres (3)</t>
  </si>
  <si>
    <t>Moderate forces (up to 30 % FmaxM): 
Work with hand-guided tools, such as angle grinders, small chainsaws, hedge trimmers or impact drills &lt; 3 kg / moving loads on roller tracks &lt; 20 kg (2)</t>
  </si>
  <si>
    <t>Low forces: 
Whole-Body Forces with low forces cannot occur by definition. Where applicable, these sub-activities must be assessed using the KIM-MHO. (1)</t>
  </si>
  <si>
    <r>
      <t>Body posture</t>
    </r>
    <r>
      <rPr>
        <b/>
        <vertAlign val="superscript"/>
        <sz val="14"/>
        <rFont val="Calibri"/>
        <family val="2"/>
        <scheme val="minor"/>
      </rPr>
      <t xml:space="preserve"> 6)</t>
    </r>
  </si>
  <si>
    <r>
      <t xml:space="preserve">👈 CHOOSE ONLY the most representative body posture/ body movement!
</t>
    </r>
    <r>
      <rPr>
        <vertAlign val="superscript"/>
        <sz val="11"/>
        <color rgb="FF3F3F76"/>
        <rFont val="Calibri"/>
        <family val="2"/>
        <scheme val="minor"/>
      </rPr>
      <t>6)</t>
    </r>
    <r>
      <rPr>
        <sz val="11"/>
        <color rgb="FF3F3F76"/>
        <rFont val="Calibri"/>
        <family val="2"/>
        <scheme val="minor"/>
      </rPr>
      <t xml:space="preserve"> Typical body postures are to be taken into account. Rare deviations can be ignored. </t>
    </r>
  </si>
  <si>
    <t>👈 CHOOSE the most representative body posture/ body movement! 
The typical body posture is to be taken into account. If the trunk is inclined to a greater extent when starting, braking and manoeuvring, this is taken into account under unfavourable working conditions. 👆</t>
  </si>
  <si>
    <t xml:space="preserve">Indicators not mentioned in the tables are to be taken into account accordingly. Rare deviations can be ignored. </t>
  </si>
  <si>
    <t xml:space="preserve">Adverse ambient conditions/ Ambient conditions unfavourable: </t>
  </si>
  <si>
    <r>
      <rPr>
        <b/>
        <sz val="12"/>
        <rFont val="Calibri"/>
        <family val="2"/>
        <scheme val="minor"/>
      </rPr>
      <t xml:space="preserve">Symmetry </t>
    </r>
    <r>
      <rPr>
        <sz val="12"/>
        <rFont val="Calibri"/>
        <family val="2"/>
        <scheme val="minor"/>
      </rPr>
      <t xml:space="preserve">of the application of force: </t>
    </r>
  </si>
  <si>
    <r>
      <rPr>
        <b/>
        <sz val="11"/>
        <color theme="1"/>
        <rFont val="Calibri"/>
        <family val="2"/>
        <scheme val="minor"/>
      </rPr>
      <t>Good:</t>
    </r>
    <r>
      <rPr>
        <sz val="11"/>
        <color theme="1"/>
        <rFont val="Calibri"/>
        <family val="2"/>
        <scheme val="minor"/>
      </rPr>
      <t xml:space="preserve"> 
Frequent variation of the physical workload situation due to other activities (including other types of physical workload) / without a tight sequence of higher physical workloads within one type of physical workload during a single working day. (0)</t>
    </r>
  </si>
  <si>
    <r>
      <rPr>
        <b/>
        <sz val="11"/>
        <color theme="1"/>
        <rFont val="Calibri"/>
        <family val="2"/>
        <scheme val="minor"/>
      </rPr>
      <t>Restricted:</t>
    </r>
    <r>
      <rPr>
        <sz val="11"/>
        <color theme="1"/>
        <rFont val="Calibri"/>
        <family val="2"/>
        <scheme val="minor"/>
      </rPr>
      <t xml:space="preserve"> 
Rare variation of the physical workload situation due to other activities (including other types of physical workload) / occasional tight sequence of higher physical workloads within one type of physical workload during a single working day. (2)</t>
    </r>
  </si>
  <si>
    <r>
      <rPr>
        <b/>
        <sz val="11"/>
        <color theme="1"/>
        <rFont val="Calibri"/>
        <family val="2"/>
        <scheme val="minor"/>
      </rPr>
      <t>Unfavourable:</t>
    </r>
    <r>
      <rPr>
        <sz val="11"/>
        <color theme="1"/>
        <rFont val="Calibri"/>
        <family val="2"/>
        <scheme val="minor"/>
      </rPr>
      <t xml:space="preserve"> 
No/hardly any variation of the physical workload situation due to other activities (including other types of physical workload) / frequent tight sequence of higher physical workloads within one type of physical workload during a single working day with concurrent high load peaks. (4)</t>
    </r>
  </si>
  <si>
    <r>
      <t xml:space="preserve">Upright back posture in a standing, squatting or kneeling position </t>
    </r>
    <r>
      <rPr>
        <vertAlign val="superscript"/>
        <sz val="11"/>
        <color theme="1"/>
        <rFont val="Calibri"/>
        <family val="2"/>
        <scheme val="minor"/>
      </rPr>
      <t>1)</t>
    </r>
    <r>
      <rPr>
        <sz val="11"/>
        <color theme="1"/>
        <rFont val="Calibri"/>
        <family val="2"/>
        <scheme val="minor"/>
      </rPr>
      <t>, also interrupted by walking a few steps or by body movements (trunk can be inclined forward up to 20°) e.g. sales personnel, machine operators (1)</t>
    </r>
  </si>
  <si>
    <r>
      <t xml:space="preserve">Torso being moderately inclined forward (&gt; 20-60°) in a standing, squatting or kneeling position </t>
    </r>
    <r>
      <rPr>
        <vertAlign val="superscript"/>
        <sz val="11"/>
        <color theme="1"/>
        <rFont val="Calibri"/>
        <family val="2"/>
        <scheme val="minor"/>
      </rPr>
      <t>1)</t>
    </r>
    <r>
      <rPr>
        <sz val="11"/>
        <color theme="1"/>
        <rFont val="Calibri"/>
        <family val="2"/>
        <scheme val="minor"/>
      </rPr>
      <t xml:space="preserve"> or inclined backward e.g. sorting conveyors for baked goods (2)</t>
    </r>
  </si>
  <si>
    <r>
      <t xml:space="preserve">Torso being severely inclined forward (&gt; 60°) in a standing, squatting or kneeling position </t>
    </r>
    <r>
      <rPr>
        <vertAlign val="superscript"/>
        <sz val="11"/>
        <color theme="1"/>
        <rFont val="Calibri"/>
        <family val="2"/>
        <scheme val="minor"/>
      </rPr>
      <t>1)</t>
    </r>
    <r>
      <rPr>
        <sz val="11"/>
        <color theme="1"/>
        <rFont val="Calibri"/>
        <family val="2"/>
        <scheme val="minor"/>
      </rPr>
      <t xml:space="preserve"> - e.g. steel fixers (3)</t>
    </r>
  </si>
  <si>
    <t>Kneeling, squatting or sitting cross-legged 3), e.g. dry construction, interior design, electricians, pipe layers, manual welding, harvesting, flooring/tiling, cobbling, skilled manual assembly work and servicing (2)</t>
  </si>
  <si>
    <r>
      <rPr>
        <vertAlign val="superscript"/>
        <sz val="11"/>
        <color theme="1"/>
        <rFont val="Calibri"/>
        <family val="2"/>
        <scheme val="minor"/>
      </rPr>
      <t>4)</t>
    </r>
    <r>
      <rPr>
        <sz val="11"/>
        <color theme="1"/>
        <rFont val="Calibri"/>
        <family val="2"/>
        <scheme val="minor"/>
      </rPr>
      <t xml:space="preserve"> Strong shocks (vibrations) resulting in physical tension (1)</t>
    </r>
  </si>
  <si>
    <r>
      <rPr>
        <vertAlign val="superscript"/>
        <sz val="11"/>
        <color theme="1"/>
        <rFont val="Calibri"/>
        <family val="2"/>
        <scheme val="minor"/>
      </rPr>
      <t>4)</t>
    </r>
    <r>
      <rPr>
        <sz val="11"/>
        <color theme="1"/>
        <rFont val="Calibri"/>
        <family val="2"/>
        <scheme val="minor"/>
      </rPr>
      <t xml:space="preserve"> Strong shocks (vibrations) resulting in physical tension (0)</t>
    </r>
  </si>
  <si>
    <t>Indicators not mentioned in the tables are to be taken into account accordingly. 
Rare deviations can be ignored.</t>
  </si>
  <si>
    <r>
      <t xml:space="preserve">Crawling </t>
    </r>
    <r>
      <rPr>
        <b/>
        <vertAlign val="superscript"/>
        <sz val="9"/>
        <color theme="1"/>
        <rFont val="Arial"/>
        <family val="2"/>
      </rPr>
      <t>2)</t>
    </r>
    <r>
      <rPr>
        <b/>
        <sz val="9"/>
        <color theme="1"/>
        <rFont val="Arial"/>
        <family val="2"/>
      </rPr>
      <t>, walking with a severe stoop</t>
    </r>
  </si>
  <si>
    <t xml:space="preserve">Key Indicator Method 
(KIM LHC) </t>
  </si>
  <si>
    <r>
      <t xml:space="preserve">Force exertion </t>
    </r>
    <r>
      <rPr>
        <b/>
        <sz val="16"/>
        <color theme="1"/>
        <rFont val="Calibri"/>
        <family val="2"/>
        <scheme val="minor"/>
      </rPr>
      <t>WOMAN</t>
    </r>
    <r>
      <rPr>
        <sz val="16"/>
        <rFont val="Calibri"/>
        <family val="2"/>
        <scheme val="minor"/>
      </rPr>
      <t xml:space="preserve">: </t>
    </r>
  </si>
  <si>
    <r>
      <t xml:space="preserve">Force exertion </t>
    </r>
    <r>
      <rPr>
        <b/>
        <sz val="16"/>
        <color theme="1"/>
        <rFont val="Calibri"/>
        <family val="2"/>
        <scheme val="minor"/>
      </rPr>
      <t>MEN</t>
    </r>
    <r>
      <rPr>
        <sz val="16"/>
        <rFont val="Calibri"/>
        <family val="2"/>
        <scheme val="minor"/>
      </rPr>
      <t xml:space="preserve">: </t>
    </r>
  </si>
  <si>
    <t>A
 Loads on the back - 
Body Posture</t>
  </si>
  <si>
    <t>C 
Loads on knees/ legs</t>
  </si>
  <si>
    <r>
      <t xml:space="preserve">Loads on shoulder and upper arms 
</t>
    </r>
    <r>
      <rPr>
        <sz val="12"/>
        <color theme="1"/>
        <rFont val="Calibri"/>
        <family val="2"/>
        <scheme val="minor"/>
      </rPr>
      <t xml:space="preserve">when working without or with low force exertion </t>
    </r>
    <r>
      <rPr>
        <vertAlign val="superscript"/>
        <sz val="12"/>
        <color theme="1"/>
        <rFont val="Calibri"/>
        <family val="2"/>
        <scheme val="minor"/>
      </rPr>
      <t>2)</t>
    </r>
    <r>
      <rPr>
        <sz val="12"/>
        <color theme="1"/>
        <rFont val="Calibri"/>
        <family val="2"/>
        <scheme val="minor"/>
      </rPr>
      <t xml:space="preserve">: </t>
    </r>
  </si>
  <si>
    <r>
      <t xml:space="preserve">Loads on knees/ legs 
</t>
    </r>
    <r>
      <rPr>
        <sz val="12"/>
        <color theme="1"/>
        <rFont val="Calibri"/>
        <family val="2"/>
        <scheme val="minor"/>
      </rPr>
      <t xml:space="preserve">when working without or with low force exertion: </t>
    </r>
  </si>
  <si>
    <t xml:space="preserve">A 
BACK </t>
  </si>
  <si>
    <t xml:space="preserve">B 
SHOULDERS/ UPPER ARMS </t>
  </si>
  <si>
    <t>C 
KNEES/ LEGS</t>
  </si>
  <si>
    <t xml:space="preserve">B 
Loads on shoulders - and upper arms </t>
  </si>
  <si>
    <r>
      <rPr>
        <b/>
        <sz val="12"/>
        <color theme="1"/>
        <rFont val="Calibri"/>
        <family val="2"/>
        <scheme val="minor"/>
      </rPr>
      <t xml:space="preserve">Editor: Bundesanstalt für Arbeitsschutz und Arbeitsmedizin, 2019. </t>
    </r>
    <r>
      <rPr>
        <sz val="12"/>
        <color theme="1"/>
        <rFont val="Calibri"/>
        <family val="2"/>
        <scheme val="minor"/>
      </rPr>
      <t xml:space="preserve">
Digitalization by Kristin Sommer with kindly permission of BAuA</t>
    </r>
  </si>
  <si>
    <r>
      <t xml:space="preserve">Editor: Bundesanstalt für Arbeitsschutz und Arbeitsmedizin, 2019. 
</t>
    </r>
    <r>
      <rPr>
        <sz val="12"/>
        <color theme="1"/>
        <rFont val="Calibri"/>
        <family val="2"/>
        <scheme val="minor"/>
      </rPr>
      <t>Digitalization by Kristin Sommer with kindly permission of BAuA</t>
    </r>
  </si>
  <si>
    <t xml:space="preserve">KIM BF </t>
  </si>
  <si>
    <t>KIM BM</t>
  </si>
  <si>
    <t>KIM ABP</t>
  </si>
  <si>
    <t>Tool:</t>
  </si>
  <si>
    <t>Psykosocial factors:</t>
  </si>
  <si>
    <t xml:space="preserve">Validity/ Reliability: </t>
  </si>
  <si>
    <t>Overall risk assessment tools</t>
  </si>
  <si>
    <t>Awkward Body Postures</t>
  </si>
  <si>
    <t>Repetative work</t>
  </si>
  <si>
    <t>Employee participation in the risk assessment:</t>
  </si>
  <si>
    <t>Risk Assessment tool category:</t>
  </si>
  <si>
    <t>YES: Push/ Pull</t>
  </si>
  <si>
    <t>YES: Neck/ Shoulder</t>
  </si>
  <si>
    <t>YES: Mental concentration</t>
  </si>
  <si>
    <t>YES: Employee participation</t>
  </si>
  <si>
    <t>YES: Tested for validity/ reliability</t>
  </si>
  <si>
    <t>YES: Heavy lifting</t>
  </si>
  <si>
    <t>YES: Arm/ Hand</t>
  </si>
  <si>
    <t>YES: Repetition</t>
  </si>
  <si>
    <t>YES: Back</t>
  </si>
  <si>
    <t>YES: Vibration</t>
  </si>
  <si>
    <t>YES: Duration/ Repetitiveness</t>
  </si>
  <si>
    <t>YES: Tempo</t>
  </si>
  <si>
    <t>YES: Static</t>
  </si>
  <si>
    <t>YES: Awkward body positions</t>
  </si>
  <si>
    <t>YES: Work stress</t>
  </si>
  <si>
    <t>YES: Facilitation/ Utilities</t>
  </si>
  <si>
    <t>YES: Night work</t>
  </si>
  <si>
    <t>YES: Training</t>
  </si>
  <si>
    <t>YES: Variation/ Rotation</t>
  </si>
  <si>
    <t>YES: Legs</t>
  </si>
  <si>
    <t xml:space="preserve">YES: Squatting/ Kneeling position </t>
  </si>
  <si>
    <t>YES: Static (holde)</t>
  </si>
  <si>
    <t>YES: Awkward body positions (AM)</t>
  </si>
  <si>
    <t>YES: Team/ Cooperation</t>
  </si>
  <si>
    <t>YES: Work organization</t>
  </si>
  <si>
    <t xml:space="preserve">YES: Complicity </t>
  </si>
  <si>
    <t>NO: Training</t>
  </si>
  <si>
    <t>NO: Support from leader</t>
  </si>
  <si>
    <t>NO: Variation/ Rotation</t>
  </si>
  <si>
    <t>NO: Support from colleauge</t>
  </si>
  <si>
    <t>NO: Work organization</t>
  </si>
  <si>
    <t xml:space="preserve">NO: Complicity </t>
  </si>
  <si>
    <t>NO: Legs</t>
  </si>
  <si>
    <t xml:space="preserve">NO: Squatting/ Kneeling position </t>
  </si>
  <si>
    <t>NO: Job demand ressources</t>
  </si>
  <si>
    <t>NO: Team/ Cooperation</t>
  </si>
  <si>
    <t>NO: Push/ Pull</t>
  </si>
  <si>
    <t>NO: Mental concentration</t>
  </si>
  <si>
    <t>NO: Employee participation</t>
  </si>
  <si>
    <t>NO: Repetition</t>
  </si>
  <si>
    <t>NO: Vibration</t>
  </si>
  <si>
    <t>NO: Tempo</t>
  </si>
  <si>
    <t>NO: Work stress</t>
  </si>
  <si>
    <t>NO: Night work</t>
  </si>
  <si>
    <t>NO: Static</t>
  </si>
  <si>
    <t>NO: Neck/ Shoulder</t>
  </si>
  <si>
    <t>NO: Arm/ Hand</t>
  </si>
  <si>
    <t>NO: Facilitation/ Utilities</t>
  </si>
  <si>
    <t>NO: Tested for validity/ reliability</t>
  </si>
  <si>
    <t>NO: Duration/ Repetitiveness</t>
  </si>
  <si>
    <t>NO: Heavy lifting</t>
  </si>
  <si>
    <t>NO: Back</t>
  </si>
  <si>
    <t>Partly: Support from leader</t>
  </si>
  <si>
    <t>Partly: Neck/ Shoulder</t>
  </si>
  <si>
    <t>Partly: Arm/ Hand</t>
  </si>
  <si>
    <t>Partly: Repetition</t>
  </si>
  <si>
    <t>Partly: Tempo</t>
  </si>
  <si>
    <t>Partly: Work stress</t>
  </si>
  <si>
    <t>Partly: Heavy lifting</t>
  </si>
  <si>
    <t>Partly: Work organization</t>
  </si>
  <si>
    <t>Partly: Awkward body positions</t>
  </si>
  <si>
    <t>Table: "Ergonomic risk assessment tool overview" to find appropriate tools to the work task assessed</t>
  </si>
  <si>
    <t>Pictures: 👇</t>
  </si>
  <si>
    <t xml:space="preserve">Body regions: </t>
  </si>
  <si>
    <t>YES: Hip / thigh</t>
  </si>
  <si>
    <t>NO: Cardiovascular system</t>
  </si>
  <si>
    <t>Manual Operation</t>
  </si>
  <si>
    <t>Manual handling:</t>
  </si>
  <si>
    <t>YES: External force</t>
  </si>
  <si>
    <t>NO: External force</t>
  </si>
  <si>
    <t>NO: Hip / thigh</t>
  </si>
  <si>
    <t>YES: Cardiovascular system</t>
  </si>
  <si>
    <t>Party: Cardiovascular system</t>
  </si>
  <si>
    <t>Partly: Hip / thigh</t>
  </si>
  <si>
    <t>Partly: Cardiovascular system</t>
  </si>
  <si>
    <t>Amount of time as part of the sub_x0002_activity</t>
  </si>
  <si>
    <t>Pictures 👇</t>
  </si>
  <si>
    <t xml:space="preserve">&lt; 5 (4) </t>
  </si>
  <si>
    <t>Force is applied with both hands and symmetrically (0)</t>
  </si>
  <si>
    <t>Force is applied temporarily with one hand and/or asymmetrically: uneven force distribution between the two hands (2)</t>
  </si>
  <si>
    <t>Force is applied predominantly with one hand, uneven distribution or direction of forces of both hands (4)</t>
  </si>
  <si>
    <r>
      <rPr>
        <b/>
        <sz val="12"/>
        <color theme="1"/>
        <rFont val="Calibri"/>
        <family val="2"/>
        <scheme val="minor"/>
      </rPr>
      <t xml:space="preserve">Force exertion </t>
    </r>
    <r>
      <rPr>
        <b/>
        <sz val="12"/>
        <color rgb="FFFF0000"/>
        <rFont val="Calibri"/>
        <family val="2"/>
        <scheme val="minor"/>
      </rPr>
      <t>within a standard minute</t>
    </r>
    <r>
      <rPr>
        <b/>
        <sz val="12"/>
        <color theme="1"/>
        <rFont val="Calibri"/>
        <family val="2"/>
        <scheme val="minor"/>
      </rPr>
      <t xml:space="preserve"> </t>
    </r>
    <r>
      <rPr>
        <sz val="12"/>
        <color theme="1"/>
        <rFont val="Calibri"/>
        <family val="2"/>
        <scheme val="minor"/>
      </rPr>
      <t xml:space="preserve">for continuous sub-activities and/or per sub-activity for discontinuous sub-activities: </t>
    </r>
  </si>
  <si>
    <t xml:space="preserve">Twisting and/or lateral inclination of the trunk for A (fill in data if relevant) </t>
  </si>
  <si>
    <t xml:space="preserve">Location of the load centre for A (fill in data if relevant) </t>
  </si>
  <si>
    <t>Indicators not mentioned in the tables 
are to be taken into account accordingly. Rare deviations can be ignored.</t>
  </si>
  <si>
    <t xml:space="preserve">Driveway - unfavourable working conditions for B (fill in all) </t>
  </si>
  <si>
    <t>fixed castors</t>
  </si>
  <si>
    <t>lockable swivel castors</t>
  </si>
  <si>
    <t xml:space="preserve">Veiledning for utfylling av digitale skjemaer: </t>
  </si>
  <si>
    <t xml:space="preserve">1. Hvordan er skjemaene bygget opp? </t>
  </si>
  <si>
    <t xml:space="preserve">BauA hadde ikke selv rettigheter til alle bildene, og har bedt meg om å erstatte enkelte bilder med åpne bilder fra Shutterstock. Av den grunn vil det være noe forskjell mellom bilder i papirversjon og digitale modeller. </t>
  </si>
  <si>
    <t xml:space="preserve">2. Er verktøyet digitalisert med godkjennelse fra BAuA? </t>
  </si>
  <si>
    <t xml:space="preserve">BAuA ønsket at følgende viktige notat skulle inkluderes i hver digital KIM: </t>
  </si>
  <si>
    <t>You can use the PDF form "KIM-Multi-E (workload type-specific summary of the KIM assessments)" as a tool for this workload type-specific aggregation of several subtasks per workday."</t>
  </si>
  <si>
    <t xml:space="preserve">Important note! </t>
  </si>
  <si>
    <t>The risk assessment for the score, i.e. the assignment to one of the four risk ranges, applies to this individual subtask.</t>
  </si>
  <si>
    <t xml:space="preserve"> In case only this individual subtask of this workload type is performed on the workday and no other workloads due to the same workload type occur, the risk assessment for this workload type assigned to the score applies to the entire workday. </t>
  </si>
  <si>
    <t>In case several subtasks with different workloads due to this workload type occur, they must be assessed separately.</t>
  </si>
  <si>
    <t xml:space="preserve"> The scores per subtask determined in this manner must then be aggregated across a workday according to the provisions and algorithms for the extended key indicator methods" (KIM-E).</t>
  </si>
  <si>
    <t>Spesifikke risikovurderingsverktøy/ dybdeanalyse er mere krevende å benytte enn overordnede verktøy. Derimot vil de gi et mere nyansert risikobilde.</t>
  </si>
  <si>
    <t>Sammensatte oppgaver kan være mere krevende da disse kan medføre utførelse av flere KIM-vurderinger for en jobb, men dette er også noe av styrken for å identifisere hensiktsmessige tiltak.</t>
  </si>
  <si>
    <t xml:space="preserve">På samme måte som andre detaljerte ergonomiske risikovurderingsverktøy krever opplæring, vil også KIM gjøre det samme. </t>
  </si>
  <si>
    <t xml:space="preserve">Det er 6 ulike verktøy som skal læres og benyttes alt etter hvilken oppgave som skal risikovurderes. </t>
  </si>
  <si>
    <t xml:space="preserve">Alle digitale modeller – og papirversjoner må brukes for å forstås. Uten kursing på dette må man beregne litt tid og innføring før dette sklir lett 😊 </t>
  </si>
  <si>
    <t xml:space="preserve">Fanen "Appropriate tools" vil gi føringer for hvilke verktøy som egner seg for ulike oppgaver. </t>
  </si>
  <si>
    <t>[1] BAuA - baua: Bericht - MEGAPHYS - Mehrstufige Gefährdungsanalyse physischer Belastungen am Arbeitsplatz - Bundesanstalt für Arbeitsschutz und Arbeitsmedizin</t>
  </si>
  <si>
    <t xml:space="preserve">BAuA har godkjent det som er lagt inn for KIM 2019 modellene. De viser til følgende rapport for en mere inngående forståelse av formålstjenlighet (foreløpig kun tilgjengelig på tysk). </t>
  </si>
  <si>
    <t xml:space="preserve">Eksempel på oppgaver de ulike verktøyene kan brukes på: </t>
  </si>
  <si>
    <t>Lifting, Holding and Carrying of loads ≥ 3 kg (KIM-LHC)</t>
  </si>
  <si>
    <t xml:space="preserve">Resertifisering av CO2-bank </t>
  </si>
  <si>
    <t>Oppkobling brannslanger</t>
  </si>
  <si>
    <t>Løft av forfilter</t>
  </si>
  <si>
    <t>Håndtering av gassflasker</t>
  </si>
  <si>
    <t>Filterbytte</t>
  </si>
  <si>
    <t>Batteribytte</t>
  </si>
  <si>
    <t>Pushing and Pulling of loads (KIM-PP)</t>
  </si>
  <si>
    <t>Whole-Body Forces (KIM-BF)</t>
  </si>
  <si>
    <t>Ventiler</t>
  </si>
  <si>
    <t>Montere tecklock clammer på choke</t>
  </si>
  <si>
    <t>Blinde/ reblinde tank</t>
  </si>
  <si>
    <t>Håndtering av batteri</t>
  </si>
  <si>
    <t>Rengjøring av flammesperrer</t>
  </si>
  <si>
    <t>Manual Handling Operations (KIM-MHO)</t>
  </si>
  <si>
    <t>Kontrollrom</t>
  </si>
  <si>
    <t>Awkward Body Postures (KIM-ABP)</t>
  </si>
  <si>
    <t>PIG-sluser</t>
  </si>
  <si>
    <t>Skifte av lysarmatur</t>
  </si>
  <si>
    <t>Drenering av VRU-anlegg</t>
  </si>
  <si>
    <t>Body Movement (KIM-BM)</t>
  </si>
  <si>
    <t>Transport av oljekanner i leider/ trapp</t>
  </si>
  <si>
    <t>Bæring av oljekanner</t>
  </si>
  <si>
    <t>Materialhåndtering av ventiler</t>
  </si>
  <si>
    <t>KIM modeller benytter sden samme risk range for alle KIM vurderinger. Denne indikerer intensititet i belastning, sannsynlighet for fysisk overbelastning, helsekonsekvens og anbefalt tiltak.</t>
  </si>
  <si>
    <t>Hands occasionally at the limit of the movement ranges (1)</t>
  </si>
  <si>
    <t>Hands frequently/ constantly at the limit of the movement ranges (2)</t>
  </si>
  <si>
    <t xml:space="preserve">Skjemaene er bygget opp mest mulig likt som papirversjoner (så langt det kan la seg gjøre). KIM ABP med "unfavourable working conditions" er kanskje den delen som avviker mest. Dette grunnet avansert utregning basert på ulike valg. </t>
  </si>
  <si>
    <t xml:space="preserve">Alle hvite celler, som skal fylles ut, er enten nedtrekkslister eller åpne celler med mulighet for fritekst. </t>
  </si>
  <si>
    <r>
      <t>Der du må regne ut p</t>
    </r>
    <r>
      <rPr>
        <b/>
        <sz val="10"/>
        <color rgb="FF333333"/>
        <rFont val="Equinor"/>
      </rPr>
      <t>oeng og kvinnelig score manuelt</t>
    </r>
    <r>
      <rPr>
        <sz val="10"/>
        <color rgb="FF333333"/>
        <rFont val="Equinor"/>
      </rPr>
      <t xml:space="preserve"> i papirversjon o</t>
    </r>
    <r>
      <rPr>
        <b/>
        <sz val="10"/>
        <color rgb="FF333333"/>
        <rFont val="Equinor"/>
      </rPr>
      <t>g selv tolke om du bør foreta en annen type KIM vurdering</t>
    </r>
    <r>
      <rPr>
        <sz val="10"/>
        <color rgb="FF333333"/>
        <rFont val="Equinor"/>
      </rPr>
      <t xml:space="preserve">, skjer dette </t>
    </r>
    <r>
      <rPr>
        <b/>
        <sz val="10"/>
        <color rgb="FF333333"/>
        <rFont val="Equinor"/>
      </rPr>
      <t>automatisk</t>
    </r>
    <r>
      <rPr>
        <sz val="10"/>
        <color rgb="FF333333"/>
        <rFont val="Equinor"/>
      </rPr>
      <t xml:space="preserve"> i digitale versjoner. </t>
    </r>
  </si>
  <si>
    <r>
      <t>Alle</t>
    </r>
    <r>
      <rPr>
        <b/>
        <sz val="10"/>
        <color rgb="FF333333"/>
        <rFont val="Equinor"/>
      </rPr>
      <t xml:space="preserve"> hvite celler </t>
    </r>
    <r>
      <rPr>
        <sz val="10"/>
        <color rgb="FF333333"/>
        <rFont val="Equinor"/>
      </rPr>
      <t>må fylles ut for å fullføre digital KIM vurdering</t>
    </r>
  </si>
  <si>
    <r>
      <t>I nederste celle ved tittel</t>
    </r>
    <r>
      <rPr>
        <b/>
        <sz val="10"/>
        <color rgb="FF333333"/>
        <rFont val="Equinor"/>
      </rPr>
      <t xml:space="preserve"> "Comments"</t>
    </r>
    <r>
      <rPr>
        <sz val="10"/>
        <color rgb="FF333333"/>
        <rFont val="Equinor"/>
      </rPr>
      <t xml:space="preserve"> kan du legge inn faglig vurdering basert på risk range, anbefalte tiltak, avvik fra krav mm. Sky is the limit 😀</t>
    </r>
  </si>
  <si>
    <r>
      <t xml:space="preserve">Helt til høyre i hver digital vurdering står følgende tekst </t>
    </r>
    <r>
      <rPr>
        <b/>
        <sz val="10"/>
        <color rgb="FF333333"/>
        <rFont val="Equinor"/>
      </rPr>
      <t>"Pictures 👇".</t>
    </r>
    <r>
      <rPr>
        <sz val="10"/>
        <color rgb="FF333333"/>
        <rFont val="Equinor"/>
      </rPr>
      <t xml:space="preserve"> Her kan du legge inn bilder du selv har tatt for oppgaven du utfører risikovurderingen på (du kan også legge inn fritekst her om du ønsker). </t>
    </r>
  </si>
  <si>
    <r>
      <t xml:space="preserve">Nederst i hver fane ser du link til BAuA sin side og et bilde av </t>
    </r>
    <r>
      <rPr>
        <b/>
        <sz val="10"/>
        <color rgb="FF333333"/>
        <rFont val="Equinor"/>
      </rPr>
      <t>guideline</t>
    </r>
    <r>
      <rPr>
        <sz val="10"/>
        <color rgb="FF333333"/>
        <rFont val="Equinor"/>
      </rPr>
      <t xml:space="preserve"> til risikovurderingsverktøyet. </t>
    </r>
  </si>
  <si>
    <t xml:space="preserve">Ja, alle KIM digitale skjemaer er digitalisert med godkjennelse av BAuA. </t>
  </si>
  <si>
    <t>https://1drv.ms/b/s!AmYjGUxXqCmUgUVJkYOpeCAsNUTn?e=mDbuQ8</t>
  </si>
  <si>
    <t xml:space="preserve">Se link til deler av oversettelse via google translate her: </t>
  </si>
  <si>
    <t>LHC: Abb. 2.2 page 57</t>
  </si>
  <si>
    <t>PP: Abb. 2.3 page 62</t>
  </si>
  <si>
    <t>MHO: Abb. 2.4 page 65</t>
  </si>
  <si>
    <t>BF: Abb. 2.5 page 70</t>
  </si>
  <si>
    <t>ABP: Abb. 2.6 page 74</t>
  </si>
  <si>
    <t>BM: Abb. 2.7 page 79</t>
  </si>
  <si>
    <t>Thick arrows mean "YES", thin arrows mean "Partly" , dotted arrows mean "NO".</t>
  </si>
  <si>
    <t>They show the body regions which are mainly affected by the type of workload:</t>
  </si>
  <si>
    <t xml:space="preserve">For checking the "Body segment", you could use the following figures (Abbildung ore Abb.). </t>
  </si>
  <si>
    <t xml:space="preserve">Du kan benytte (LMM-Multi-E): </t>
  </si>
  <si>
    <t xml:space="preserve">LMM-Multi-E v1.1 11/2020 (baua.de). </t>
  </si>
  <si>
    <t>KIM LHC 👉 HHT</t>
  </si>
  <si>
    <t xml:space="preserve">KIM PP 👉  ZS </t>
  </si>
  <si>
    <t>KIM MHO  👉  MA</t>
  </si>
  <si>
    <t>KIM BM  👉  KB</t>
  </si>
  <si>
    <t>KIM ABP  👉  KH</t>
  </si>
  <si>
    <t>KIM BF  👉 GK</t>
  </si>
  <si>
    <t>For å legge vurderinger inn i KIM-E, må du vite hva tittel på verktøyet er på tysk: </t>
  </si>
  <si>
    <r>
      <t xml:space="preserve">Dere kan legge inn alle vurderinger inn i det nåværende tyske dokumentet, </t>
    </r>
    <r>
      <rPr>
        <b/>
        <sz val="11"/>
        <color theme="1"/>
        <rFont val="Calibri"/>
        <family val="2"/>
        <scheme val="minor"/>
      </rPr>
      <t>L</t>
    </r>
    <r>
      <rPr>
        <sz val="11"/>
        <color theme="1"/>
        <rFont val="Calibri"/>
        <family val="2"/>
        <scheme val="minor"/>
      </rPr>
      <t>eit</t>
    </r>
    <r>
      <rPr>
        <b/>
        <sz val="11"/>
        <color theme="1"/>
        <rFont val="Calibri"/>
        <family val="2"/>
        <scheme val="minor"/>
      </rPr>
      <t>m</t>
    </r>
    <r>
      <rPr>
        <sz val="11"/>
        <color theme="1"/>
        <rFont val="Calibri"/>
        <family val="2"/>
        <scheme val="minor"/>
      </rPr>
      <t>erk</t>
    </r>
    <r>
      <rPr>
        <b/>
        <sz val="11"/>
        <color theme="1"/>
        <rFont val="Calibri"/>
        <family val="2"/>
        <scheme val="minor"/>
      </rPr>
      <t>m</t>
    </r>
    <r>
      <rPr>
        <sz val="11"/>
        <color theme="1"/>
        <rFont val="Calibri"/>
        <family val="2"/>
        <scheme val="minor"/>
      </rPr>
      <t>almethoden über verschiedene Teil-Tätigkeiten eines Arbeidstages (LMM-Multi-E - kun tilgjengelig på tysk per i dag)</t>
    </r>
  </si>
  <si>
    <r>
      <t>(Undertegnede har fått godkjennelse til å oversette denne til engelsk. Det er et stort arbeid som vil ta noe tid).</t>
    </r>
    <r>
      <rPr>
        <b/>
        <sz val="10"/>
        <color rgb="FF333333"/>
        <rFont val="Equinor"/>
      </rPr>
      <t xml:space="preserve"> </t>
    </r>
  </si>
  <si>
    <t xml:space="preserve">Nei. Digitale modeller (KIM med flere) er ment for fagpersoner som ønsker å utvikle seg i bruk av valide og anerkjente ergonomifaglige verktøy. </t>
  </si>
  <si>
    <t xml:space="preserve">For digitaliseringsarbeidet gjelder Copyright © 2021 {Kristin Sommer}. All Rights reserved. </t>
  </si>
  <si>
    <t>Hånd-arm vibrasjon</t>
  </si>
  <si>
    <t>Forflytning av personell på båre</t>
  </si>
  <si>
    <t>Pipettering</t>
  </si>
  <si>
    <t>Løft/ hold &lt; 3kg</t>
  </si>
  <si>
    <t>Elektrisk finmotorisk arbeid</t>
  </si>
  <si>
    <t>Klatring i vindturbin/ roterende kran</t>
  </si>
  <si>
    <t>Arbeid i vessel, tank, skaft</t>
  </si>
  <si>
    <t>Forflytning i leider/ trapper</t>
  </si>
  <si>
    <t>Konsentrasjonskrevende arbeid</t>
  </si>
  <si>
    <t xml:space="preserve">Manuell forflytning av hjelpemidler </t>
  </si>
  <si>
    <t>Skyv/ trekk traller/ kanner/bag'er</t>
  </si>
  <si>
    <t>Kjøring av kran</t>
  </si>
  <si>
    <t xml:space="preserve">Digitale verktøy skal ikke benyttes til kommersielle formål eller i opplæringsøyemed eksternt uten godkjenning av Kristin Sommer. Av den grunn er hvert excel-ark med de fleste formler skjult og passordbeskyttet. </t>
  </si>
  <si>
    <r>
      <t>Bilder fra alle steg i papirversjon er lagt inn som bilder i digitale modeller. H</t>
    </r>
    <r>
      <rPr>
        <b/>
        <sz val="10"/>
        <color rgb="FF333333"/>
        <rFont val="Equinor"/>
      </rPr>
      <t>old musen over røde trekanter øverst i hjørnet og bildene vil dukke opp. (OBS! Du må åpne dokumenter i skrivebordsprogram før bildene kommer opp!)</t>
    </r>
  </si>
  <si>
    <t xml:space="preserve">Body Postrure - Additional points (max. 6 points). Select all in the digitalized version: </t>
  </si>
  <si>
    <t xml:space="preserve">Arms: </t>
  </si>
  <si>
    <t xml:space="preserve">Hands: </t>
  </si>
  <si>
    <t>Hands occasionally above shoulder height (1)</t>
  </si>
  <si>
    <t>Hands frequently / constantly above shoulder height (2)</t>
  </si>
  <si>
    <t xml:space="preserve">De først gangene du skal fylle ut digitale KIM skjemaer er det anbefalt å sitte med papir-versjonen samtidig. Dette for å forstå hvordan verktøyene skal forstås og hvilke steg som skal fylles inn. </t>
  </si>
  <si>
    <t xml:space="preserve">Etter hvert vil digital utfylling bli mere intuitiv, og bildene øverst i hjørnet med rød trekant gjør at du fort forstår hvilke data du skal legge inn. </t>
  </si>
  <si>
    <t xml:space="preserve">I alle KIM-vurderinger står følgende spesifisert: </t>
  </si>
  <si>
    <t xml:space="preserve">The assessment requires 3 (or possibly 4) steps to be carried out: </t>
  </si>
  <si>
    <t xml:space="preserve">1. Determination of time rating points </t>
  </si>
  <si>
    <t xml:space="preserve">2. Determination of the rating points for key indicators and </t>
  </si>
  <si>
    <t>3. Evaluation/assessment.</t>
  </si>
  <si>
    <t xml:space="preserve"> As a result, it may be 4. necessary to carry out a step which includes the derivation and implementation of workplace redesign measures and precautions. 
</t>
  </si>
  <si>
    <t>It is generally allowed to form useful intermediate steps (interpolation) when determining the rating points. Time rating points &lt; 1 may not be assigned, as the time rating point is always at least 1!</t>
  </si>
  <si>
    <t>Under hver KIM vurdering (både papirversjon og digital versjon ligger en guideline for spesifikt verktøy. Denne er nyttig og gir mange gode svar på mange gode spørsmål 😀</t>
  </si>
  <si>
    <t xml:space="preserve">3. Hvordan vet jeg hvilke steg jeg må fylle ut for å fullføre risikovurderingen? </t>
  </si>
  <si>
    <t>4. Jeg syns det er krevende å fylle ut digitale KIM verktøy</t>
  </si>
  <si>
    <t xml:space="preserve">5. Hvilke verktøy egner seg til hvilken oppgave? </t>
  </si>
  <si>
    <t xml:space="preserve">6. Hvordan vet jeg hvilken oppfølging som er anbefalt? </t>
  </si>
  <si>
    <t xml:space="preserve">7. Hvordan kan jeg regne ut samlet arbeidsbelastning for arbeidsdagen eller arbeidsoppgaven? </t>
  </si>
  <si>
    <t xml:space="preserve">8. Står jeg fritt til å bruke digitale modeller til kommersielle forhold, opplæring, undervisning og lignende? </t>
  </si>
  <si>
    <t xml:space="preserve">A Body Movement without using equipment </t>
  </si>
  <si>
    <r>
      <t xml:space="preserve">Fill out white cells to complete the risk assessment
</t>
    </r>
    <r>
      <rPr>
        <b/>
        <sz val="14"/>
        <color theme="1"/>
        <rFont val="Calibri"/>
        <family val="2"/>
        <scheme val="minor"/>
      </rPr>
      <t>The rating points for the type of movement are to be determined depending on the type of movement, separately for 
✨ A “Body Movement without using equipment” or 
✨ B “Body Movement when driving by muscle power”.</t>
    </r>
  </si>
  <si>
    <t xml:space="preserve">A &amp; B </t>
  </si>
  <si>
    <t xml:space="preserve">Evaluation and Assessment: </t>
  </si>
  <si>
    <t>Risk Range 1. Intensity of load is low. Physical overload is unlikely. No health risk is to be expected. Measures: None.</t>
  </si>
  <si>
    <t>Risk Range 3: Intensity of load is substantially increased. Physical overload is also possible for normally resilient persons. Disorders (pain), possibly including dysfunctions, reversible in most cases, without morphological manifestation. Measures: Workplace redesign and other prevention measures should be considered.</t>
  </si>
  <si>
    <t>Risk Range 4: Intensity of load is high. Physical overload is likely. More pronounced disorders and/or dysfunctions, structural damage with pathological significance. Measures: Workplace redesign measures are necessary. Other prevention measures should be considered.")</t>
  </si>
  <si>
    <t>Risk Range 2. Intensity of load is slightly increased. Physical overload is possible for less resilient persons. Fatigue, low-grade adaptation problems which can be compensated for during leisure time. Measures: For less resilient persons, workplace redesign and other prevention measures may be helpful.</t>
  </si>
  <si>
    <t>Risk range 1</t>
  </si>
  <si>
    <t>Risk range 2</t>
  </si>
  <si>
    <t>Risk range 3</t>
  </si>
  <si>
    <t>Risk range 4</t>
  </si>
  <si>
    <t xml:space="preserve">Intensity of load is low. Probability of physical overload: Physical overload is unlikely. Possible health consequences: No health risk is to be expected. </t>
  </si>
  <si>
    <t xml:space="preserve">Intensity of load is slightly increased. Probability of physical overload: Physical overload is possible for less resilient persons. Possible health consequences: Fatigue, low-grade adaptation problems which can be compensated for during leisure time. </t>
  </si>
  <si>
    <t>Intensity of load is substantially increased. Probability of physical overload: Physical overload is also possible for normally resilient persons. Possible health consequences: Disorders (pain), possibly including dysfunctions, reversible in most cases, without morphological manifestation.</t>
  </si>
  <si>
    <r>
      <t xml:space="preserve">Measures: </t>
    </r>
    <r>
      <rPr>
        <sz val="11"/>
        <color rgb="FF333333"/>
        <rFont val="Equinor"/>
      </rPr>
      <t>None.</t>
    </r>
  </si>
  <si>
    <r>
      <t xml:space="preserve">Measures: </t>
    </r>
    <r>
      <rPr>
        <sz val="11"/>
        <color rgb="FF333333"/>
        <rFont val="Equinor"/>
      </rPr>
      <t>For less resilient persons, workplace redesign and other prevention measures may be helpful.</t>
    </r>
  </si>
  <si>
    <r>
      <t xml:space="preserve">Measures: </t>
    </r>
    <r>
      <rPr>
        <sz val="11"/>
        <color rgb="FF333333"/>
        <rFont val="Equinor"/>
      </rPr>
      <t>Workplace redesign and other prevention measures should be considered.</t>
    </r>
  </si>
  <si>
    <r>
      <t>Measures:</t>
    </r>
    <r>
      <rPr>
        <sz val="11"/>
        <color rgb="FF333333"/>
        <rFont val="Equinor"/>
      </rPr>
      <t xml:space="preserve"> Workplace redesign measures are necessary. Other prevention measures should be considered. </t>
    </r>
  </si>
  <si>
    <t xml:space="preserve">Risk range is 4. Intensity of load is high. Probability of physical overload: Physical overload is likely. Possible health consequences: More pronounced disorders and/or dysfunctions, structural damage with pathological significance. </t>
  </si>
  <si>
    <t>Key Indicator Method for assessing and designing physical workloads with respect to manual Pushing and Pulling of loads (KIM-PP) (baua.de)</t>
  </si>
  <si>
    <t>Key Indicator Method for assessing and designing physical workloads with respect to Awkward Body Postures (KIM-ABP) (baua.de)</t>
  </si>
  <si>
    <t>Postition Knees/ legs</t>
  </si>
  <si>
    <t>Amount time knees/ legs</t>
  </si>
  <si>
    <t>Amount time shoulder/ arm</t>
  </si>
  <si>
    <t>postition shoulder/ arm</t>
  </si>
  <si>
    <t>Amount time back</t>
  </si>
  <si>
    <t>Position back</t>
  </si>
  <si>
    <t>Key Indicator Method for assessing and designing physical workloads with respect to manual Lifting, Holding and Carrying of loads ≥ 3 kg (KIM-LHC) (baua.de)</t>
  </si>
  <si>
    <t>Spatial conditions unfavourable: Significantly restricted freedom of movement/ space for movement is not high enough, confined spaces, floor is very dirty,  uneven or roughly cobbled, steps / potholes, stronger inclination of 5-10°, restricted stability, load must be positioned very precisely (2)</t>
  </si>
  <si>
    <t>Guideline for the Key Indicator Method for assessing and designing physical workloads with respect to Whole-Body Forces (KIM-BF) (baua.de)</t>
  </si>
  <si>
    <t>Key Indicator Method for assessing and designing physical workloads with respect to Body Movement (KIM-BM) (baua.de)</t>
  </si>
  <si>
    <t xml:space="preserve">Key Indicator Method (KIM MHO) </t>
  </si>
  <si>
    <t>Key Indicator Method for assessing 
and designing physical workloads 
during Manual Handling Operations
KIM-MHO</t>
  </si>
  <si>
    <t xml:space="preserve">Assembly activities (e.g. assembly of electrical appliances), soldering, sewing, sorting, cutting, 
cashiering, manually controlling, pipetting, work at a microscope, making music (e.g. playing the piano, violin), joining, turning, shifting, pressing, lifting, holding, relocating, wrapping </t>
  </si>
  <si>
    <t>Type of force exertion in the 
finger/hand area within a “standard minute”</t>
  </si>
  <si>
    <r>
      <t xml:space="preserve">Holding </t>
    </r>
    <r>
      <rPr>
        <b/>
        <vertAlign val="superscript"/>
        <sz val="11"/>
        <color theme="1"/>
        <rFont val="Calibri"/>
        <family val="2"/>
        <scheme val="minor"/>
      </rPr>
      <t>1)</t>
    </r>
    <r>
      <rPr>
        <b/>
        <sz val="11"/>
        <color theme="1"/>
        <rFont val="Calibri"/>
        <family val="1"/>
        <scheme val="minor"/>
      </rPr>
      <t xml:space="preserve"> 
Average holding time [sec. per minute] </t>
    </r>
  </si>
  <si>
    <t xml:space="preserve">Moving 
Average movement frequencies [number per minute] </t>
  </si>
  <si>
    <t>Description, typical examples</t>
  </si>
  <si>
    <t>31-60</t>
  </si>
  <si>
    <r>
      <t xml:space="preserve">61-90 </t>
    </r>
    <r>
      <rPr>
        <b/>
        <vertAlign val="superscript"/>
        <sz val="11"/>
        <color theme="1"/>
        <rFont val="Calibri"/>
        <family val="2"/>
        <scheme val="minor"/>
      </rPr>
      <t>3)</t>
    </r>
  </si>
  <si>
    <r>
      <rPr>
        <b/>
        <sz val="9"/>
        <color theme="1"/>
        <rFont val="Calibri"/>
        <family val="2"/>
        <scheme val="minor"/>
      </rPr>
      <t xml:space="preserve">Very low / low forces </t>
    </r>
    <r>
      <rPr>
        <sz val="9"/>
        <color theme="1"/>
        <rFont val="Calibri"/>
        <family val="1"/>
        <scheme val="minor"/>
      </rPr>
      <t xml:space="preserve">(up to 15% FmaxM) e.g. button actuation / shifting / ordering / material guidance / insertion of small parts </t>
    </r>
  </si>
  <si>
    <r>
      <rPr>
        <b/>
        <sz val="9"/>
        <color theme="1"/>
        <rFont val="Calibri"/>
        <family val="2"/>
        <scheme val="minor"/>
      </rPr>
      <t>Moderate forces</t>
    </r>
    <r>
      <rPr>
        <sz val="9"/>
        <color theme="1"/>
        <rFont val="Calibri"/>
        <family val="1"/>
        <scheme val="minor"/>
      </rPr>
      <t xml:space="preserve"> (up to 30% FmaxM) e.g. gripping / joining small work pieces by hand or with small tools </t>
    </r>
  </si>
  <si>
    <r>
      <rPr>
        <b/>
        <sz val="12"/>
        <rFont val="Calibri"/>
        <family val="2"/>
        <scheme val="minor"/>
      </rPr>
      <t>Total duration</t>
    </r>
    <r>
      <rPr>
        <sz val="12"/>
        <rFont val="Calibri"/>
        <family val="2"/>
        <scheme val="minor"/>
      </rPr>
      <t xml:space="preserve"> of this sub-activity per working day [up to … hours]:</t>
    </r>
  </si>
  <si>
    <t xml:space="preserve">The basis is the whole distance or total duration in the sub-activity per working day, which is covered using the transport device, both loaded and empty. </t>
  </si>
  <si>
    <r>
      <rPr>
        <b/>
        <sz val="9"/>
        <color theme="1"/>
        <rFont val="Calibri"/>
        <family val="2"/>
        <scheme val="minor"/>
      </rPr>
      <t>High forces</t>
    </r>
    <r>
      <rPr>
        <sz val="9"/>
        <color theme="1"/>
        <rFont val="Calibri"/>
        <family val="1"/>
        <scheme val="minor"/>
      </rPr>
      <t xml:space="preserve"> (up to 50% FmaxM) e.g. turning / winding / packaging / grasping / holding or joining parts / pressing in / cutting / working with small powered hand tools </t>
    </r>
  </si>
  <si>
    <r>
      <rPr>
        <b/>
        <sz val="9"/>
        <color theme="1"/>
        <rFont val="Calibri"/>
        <family val="2"/>
        <scheme val="minor"/>
      </rPr>
      <t>Very high forces</t>
    </r>
    <r>
      <rPr>
        <sz val="9"/>
        <color theme="1"/>
        <rFont val="Calibri"/>
        <family val="1"/>
        <scheme val="minor"/>
      </rPr>
      <t xml:space="preserve"> (up to 80% FmaxM) e.g. cutting involving major element of force / working with small staple guns / moving or holding parts or tools</t>
    </r>
  </si>
  <si>
    <r>
      <rPr>
        <b/>
        <sz val="9"/>
        <color theme="1"/>
        <rFont val="Calibri"/>
        <family val="2"/>
        <scheme val="minor"/>
      </rPr>
      <t xml:space="preserve">Peak forces </t>
    </r>
    <r>
      <rPr>
        <b/>
        <vertAlign val="superscript"/>
        <sz val="9"/>
        <color theme="1"/>
        <rFont val="Calibri"/>
        <family val="2"/>
        <scheme val="minor"/>
      </rPr>
      <t>2)</t>
    </r>
    <r>
      <rPr>
        <sz val="9"/>
        <color theme="1"/>
        <rFont val="Calibri"/>
        <family val="1"/>
        <scheme val="minor"/>
      </rPr>
      <t xml:space="preserve"> (more than 80% FmaxM) e.g. tightening, loosening bolts / separating / pressing in 2)</t>
    </r>
  </si>
  <si>
    <t>See Table A 👉 and fill out below 👇</t>
  </si>
  <si>
    <r>
      <rPr>
        <b/>
        <sz val="9"/>
        <color theme="1"/>
        <rFont val="Calibri"/>
        <family val="2"/>
        <scheme val="minor"/>
      </rPr>
      <t>Powerful hitting</t>
    </r>
    <r>
      <rPr>
        <sz val="9"/>
        <color theme="1"/>
        <rFont val="Calibri"/>
        <family val="1"/>
        <scheme val="minor"/>
      </rPr>
      <t xml:space="preserve"> </t>
    </r>
    <r>
      <rPr>
        <b/>
        <vertAlign val="superscript"/>
        <sz val="9"/>
        <color theme="1"/>
        <rFont val="Calibri"/>
        <family val="2"/>
        <scheme val="minor"/>
      </rPr>
      <t>2)</t>
    </r>
    <r>
      <rPr>
        <sz val="9"/>
        <color theme="1"/>
        <rFont val="Calibri"/>
        <family val="1"/>
        <scheme val="minor"/>
      </rPr>
      <t xml:space="preserve"> with ball of the thumb, palm of the hand or fist </t>
    </r>
  </si>
  <si>
    <t xml:space="preserve">Left hand: </t>
  </si>
  <si>
    <t xml:space="preserve">Left hand: Type of force exertion in the finger/hand area within a “standard minute” </t>
  </si>
  <si>
    <t xml:space="preserve">The work cycle must be observed and the rating points for the force 
categories marked. Added (left and right hands separately), these 
produce the force rating point. To calculate the total score (step 3), the 
higher value must be used. </t>
  </si>
  <si>
    <t>Total rating points step 2</t>
  </si>
  <si>
    <t>Left hand:</t>
  </si>
  <si>
    <t xml:space="preserve">Right hand: </t>
  </si>
  <si>
    <r>
      <rPr>
        <b/>
        <sz val="12"/>
        <rFont val="Calibri"/>
        <family val="2"/>
        <scheme val="minor"/>
      </rPr>
      <t xml:space="preserve">Holding </t>
    </r>
    <r>
      <rPr>
        <b/>
        <vertAlign val="superscript"/>
        <sz val="12"/>
        <rFont val="Calibri"/>
        <family val="2"/>
        <scheme val="minor"/>
      </rPr>
      <t>1)</t>
    </r>
    <r>
      <rPr>
        <b/>
        <sz val="12"/>
        <rFont val="Calibri"/>
        <family val="2"/>
        <scheme val="minor"/>
      </rPr>
      <t xml:space="preserve"> </t>
    </r>
    <r>
      <rPr>
        <sz val="12"/>
        <rFont val="Calibri"/>
        <family val="2"/>
        <scheme val="minor"/>
      </rPr>
      <t xml:space="preserve">Average holding time [sec. per minute] </t>
    </r>
  </si>
  <si>
    <r>
      <rPr>
        <vertAlign val="superscript"/>
        <sz val="11"/>
        <color theme="1"/>
        <rFont val="Calibri"/>
        <family val="2"/>
        <scheme val="minor"/>
      </rPr>
      <t xml:space="preserve">1) </t>
    </r>
    <r>
      <rPr>
        <sz val="11"/>
        <color theme="1"/>
        <rFont val="Calibri"/>
        <family val="1"/>
        <scheme val="minor"/>
      </rPr>
      <t xml:space="preserve">The amount of time of holding work is only considered as such in the assessment if one arm is held continuously statically for at least 4 seconds! 
</t>
    </r>
    <r>
      <rPr>
        <vertAlign val="superscript"/>
        <sz val="11"/>
        <color theme="1"/>
        <rFont val="Calibri"/>
        <family val="2"/>
        <scheme val="minor"/>
      </rPr>
      <t>2)</t>
    </r>
    <r>
      <rPr>
        <sz val="11"/>
        <color theme="1"/>
        <rFont val="Calibri"/>
        <family val="1"/>
        <scheme val="minor"/>
      </rPr>
      <t xml:space="preserve"> Please note: If one of these categories was chosen, it is recommended to evaluate this sub-activity also using the KIM-BF! 
 These forces might not be exerted at all or might no longer be exerted reliably. This applies to women in particular. 
</t>
    </r>
    <r>
      <rPr>
        <vertAlign val="superscript"/>
        <sz val="11"/>
        <color theme="1"/>
        <rFont val="Calibri"/>
        <family val="2"/>
        <scheme val="minor"/>
      </rPr>
      <t>3)</t>
    </r>
    <r>
      <rPr>
        <sz val="11"/>
        <color theme="1"/>
        <rFont val="Calibri"/>
        <family val="1"/>
        <scheme val="minor"/>
      </rPr>
      <t xml:space="preserve"> In case of even higher frequencies, the resulting risk score must be extrapolated linearly or the E version (KIM-MHO-E) must be applied. </t>
    </r>
  </si>
  <si>
    <r>
      <rPr>
        <b/>
        <sz val="12"/>
        <color theme="1"/>
        <rFont val="Calibri"/>
        <family val="2"/>
        <scheme val="minor"/>
      </rPr>
      <t>Moving,</t>
    </r>
    <r>
      <rPr>
        <sz val="12"/>
        <color theme="1"/>
        <rFont val="Calibri"/>
        <family val="2"/>
        <scheme val="minor"/>
      </rPr>
      <t xml:space="preserve"> average movement frequencies [number per minute] </t>
    </r>
  </si>
  <si>
    <t xml:space="preserve">Right hand: Type of force exertion in the finger/hand area within a “standard minute” </t>
  </si>
  <si>
    <r>
      <rPr>
        <b/>
        <sz val="12"/>
        <rFont val="Calibri"/>
        <family val="2"/>
        <scheme val="minor"/>
      </rPr>
      <t xml:space="preserve">Holding </t>
    </r>
    <r>
      <rPr>
        <b/>
        <vertAlign val="superscript"/>
        <sz val="12"/>
        <rFont val="Calibri"/>
        <family val="2"/>
        <scheme val="minor"/>
      </rPr>
      <t>1)</t>
    </r>
    <r>
      <rPr>
        <sz val="12"/>
        <rFont val="Calibri"/>
        <family val="2"/>
        <scheme val="minor"/>
      </rPr>
      <t xml:space="preserve"> Average holding time [sec. per minute] </t>
    </r>
  </si>
  <si>
    <t xml:space="preserve">Total - Highest value: </t>
  </si>
  <si>
    <t xml:space="preserve">2nd step: Force transfer / gripping conditions </t>
  </si>
  <si>
    <t xml:space="preserve">2nd step: Hand/arm position and movement </t>
  </si>
  <si>
    <t>Typical positions are to be considered. Rare deviations can be ignored.</t>
  </si>
  <si>
    <t>2nd step: Unfavourable working conditions</t>
  </si>
  <si>
    <t>Force transfer / gripping conditions</t>
  </si>
  <si>
    <t>Optimum force transfer/application / working objects are easy to grip (e.g. bar-shaped, gripping grooves) / good ergonomic gripping design - grips, buttons, tools (0)</t>
  </si>
  <si>
    <r>
      <t xml:space="preserve">2nd step: Body posture / Body movement </t>
    </r>
    <r>
      <rPr>
        <b/>
        <vertAlign val="superscript"/>
        <sz val="14"/>
        <rFont val="Calibri"/>
        <family val="2"/>
        <scheme val="minor"/>
      </rPr>
      <t>5)  6)</t>
    </r>
  </si>
  <si>
    <t>Restricted force transfer/application / greater holding forces required / no shaped grips (2)</t>
  </si>
  <si>
    <r>
      <t xml:space="preserve">👈 CHOOSE the most representative body posture/ body movement!
</t>
    </r>
    <r>
      <rPr>
        <vertAlign val="superscript"/>
        <sz val="12"/>
        <color rgb="FF3F3F76"/>
        <rFont val="Calibri"/>
        <family val="2"/>
        <scheme val="minor"/>
      </rPr>
      <t>5)</t>
    </r>
    <r>
      <rPr>
        <sz val="12"/>
        <color rgb="FF3F3F76"/>
        <rFont val="Calibri"/>
        <family val="2"/>
        <scheme val="minor"/>
      </rPr>
      <t xml:space="preserve"> Typical body postures are to be taken into account. Rare deviations can be ignored. 
</t>
    </r>
    <r>
      <rPr>
        <vertAlign val="superscript"/>
        <sz val="12"/>
        <color rgb="FF3F3F76"/>
        <rFont val="Calibri"/>
        <family val="2"/>
        <scheme val="minor"/>
      </rPr>
      <t xml:space="preserve">6) </t>
    </r>
    <r>
      <rPr>
        <sz val="12"/>
        <color rgb="FF3F3F76"/>
        <rFont val="Calibri"/>
        <family val="2"/>
        <scheme val="minor"/>
      </rPr>
      <t>If the manual handling operations are not carried out in a stationary sitting, standing, kneeling, squatting, lying position, but in motion (walking, crawling), it is recommended to evaluate the sub-activity also using the KIM-BM.</t>
    </r>
  </si>
  <si>
    <t>Force transfer/application considerably hindered / working objects hardly possible to grip (slippery, soft, sharp edges) / no or only unsuitable grips (4)</t>
  </si>
  <si>
    <t>Good: position or movements of joints in the middle (relaxed) range, only rare deviations / no continuous static arm posture / hand-arm rest possible as required (0)</t>
  </si>
  <si>
    <t>Restricted: occasional positions or movements of the joints at the limit of the movement ranges / occasional long continuous static arm posture (1)</t>
  </si>
  <si>
    <t>Unfavourable: frequent positions or movements of the joints at the limit of the movement ranges / frequent long continuous static arm posture (2)</t>
  </si>
  <si>
    <t>Poor: constant positions or movements of the joints at the limit of the movement ranges / constant long continuous static arm posture (3)</t>
  </si>
  <si>
    <t xml:space="preserve">2nd step: Work organisation / temporal distribution: </t>
  </si>
  <si>
    <t xml:space="preserve">Type of force exertion in the finger/hand area: </t>
  </si>
  <si>
    <t xml:space="preserve">Force transfer / gripping conditions: </t>
  </si>
  <si>
    <t xml:space="preserve">Hand/arm position and movement: </t>
  </si>
  <si>
    <t xml:space="preserve">Unfavourable working conditions: </t>
  </si>
  <si>
    <t>•	Alternation between sitting and standing, alternation between standing and walking, dynamic sitting possible Trunk inclined forward only very slightly 
•	No twisting and/or lateral inclination of the trunk identifiable 
•	Head posture: variable, head not inclined backward and/or severely inclined forward or constantly moving 
•	No gripping above shoulder height / no gripping at a distance from the body (0)</t>
  </si>
  <si>
    <t>•	Predominantly sitting or standing with occasional walking 
•	Trunk with slight inclination of the body towards the work area 
•	Occasional twisting and/or lateral inclination of the trunk identifiable 
•	Occasional deviations from good “neutral” head posture/movement
•	Occasional gripping above shoulder height / occasional gripping at a distance from the body (2)</t>
  </si>
  <si>
    <t>•	Exclusively standing or sitting without walking
•	Trunk clearly inclined forward and/or frequent twisting and/or lateral inclination of the Trunk identifiable
•	Frequent deviations from good “neutral” head posture/movement
•	Head posture hunched forward for detail recognition / restricted freedom of movement
•	Frequent gripping above shoulder height / frequent gripping at a distance from the body (4)</t>
  </si>
  <si>
    <t>Total indicator rating points</t>
  </si>
  <si>
    <t>•	Trunk severely inclined forward / frequent or long-lasting bending 
•	Work being carried out in a kneeling, squatting, lying position
•	Constant twisting and/or lateral inclination of the trunk identifiable 
•	Body posture strictly fixed / visual check of action through magnifying glasses or microscopes 
•	Constant deviations from good “neutral” head posture/movement 
•	Constant gripping above shoulder height / constant gripping at a distance from the body (6)</t>
  </si>
  <si>
    <t>Very low / low forces (up to 15% FmaxM) e.g. button actuation / shifting / ordering / material guidance / insertion of small parts (1)</t>
  </si>
  <si>
    <t>Moderate forces (up to 30% FmaxM) e.g. gripping / joining small work pieces by hand or with small tools (2)</t>
  </si>
  <si>
    <t>High forces (up to 50% FmaxM) e.g. turning / winding / packaging / grasping / holding or joining parts / pressing in / cutting / working with small powered hand tools (3)</t>
  </si>
  <si>
    <t>Key Indicator Method for assessing and designing physical workloads during Manual Handling Operations (KIM-MHO) (baua.de)</t>
  </si>
  <si>
    <t>Very high forces (up to 80% FmaxM) e.g. cutting involving major element of force / working with small staple guns / moving or holding parts or tools (4)</t>
  </si>
  <si>
    <t>Peak forces 2), more than 80% FmaxM, e.g. tightening, loosening bolts / separating / pressing in (5)</t>
  </si>
  <si>
    <t>Powerful hitting 2) with ball of the thumb, palm of the hand or fist (6)</t>
  </si>
  <si>
    <t>31-60 (1)</t>
  </si>
  <si>
    <t>Less than 5 (4)</t>
  </si>
  <si>
    <t>31-60 (7)</t>
  </si>
  <si>
    <t>61-90 (8)</t>
  </si>
  <si>
    <t>Holding - left hand</t>
  </si>
  <si>
    <t>Moving - left hand</t>
  </si>
  <si>
    <t>Holding - right hand</t>
  </si>
  <si>
    <t>Moving - right hand</t>
  </si>
  <si>
    <t>&gt;  30 kg (3)</t>
  </si>
  <si>
    <t>Comment:</t>
  </si>
  <si>
    <t>•	Standing, trunk being more severely inclined forward (20-60°) Occasional twisting and/or lateral inclination of the trunk identifiable Hands occasionally above shoulder level / at a distance from the body 3 
•	Standing, trunk being severely inclined forward (&gt; 60°) or backward 
•	Frequent twisting and/or lateral inclination of the trunk identifiable 
•	Hands frequently above shoulder level / at a distance from the body
•	Work in a lying position with hands above/below the body (3)</t>
  </si>
  <si>
    <r>
      <t xml:space="preserve">Loads on the back - body posture (choose main bodyposture)
</t>
    </r>
    <r>
      <rPr>
        <sz val="12"/>
        <color theme="1"/>
        <rFont val="Calibri"/>
        <family val="2"/>
        <scheme val="minor"/>
      </rPr>
      <t xml:space="preserve">when working without or with low force exertion: </t>
    </r>
  </si>
  <si>
    <t>Additional Points, if relevant</t>
  </si>
  <si>
    <t>Points 15 (15)</t>
  </si>
  <si>
    <t>Points 0,5 (0,5)</t>
  </si>
  <si>
    <t>Total A (Back)</t>
  </si>
  <si>
    <t>Point 1 (1)</t>
  </si>
  <si>
    <t>Points 1,5 (1,5)</t>
  </si>
  <si>
    <t>Points 2 (2)</t>
  </si>
  <si>
    <t>Points 7 (7)</t>
  </si>
  <si>
    <t>Points 3 (3)</t>
  </si>
  <si>
    <t>Total B (Shoulder and upper arms)</t>
  </si>
  <si>
    <t>Points 4 (4)</t>
  </si>
  <si>
    <t>Points 6 (6)</t>
  </si>
  <si>
    <t>Points 8 (8)</t>
  </si>
  <si>
    <t>Points 30 (30)</t>
  </si>
  <si>
    <t>Points 10 (10)</t>
  </si>
  <si>
    <t>Total C (Knees/ Legs)</t>
  </si>
  <si>
    <t>Points 12 (12)</t>
  </si>
  <si>
    <t>TOTAL A,B,C</t>
  </si>
  <si>
    <t>Just for information, score not in use</t>
  </si>
  <si>
    <t>Points 14 (14)</t>
  </si>
  <si>
    <t>Points 20 (20)</t>
  </si>
  <si>
    <t>Points 21 (21)</t>
  </si>
  <si>
    <t>Points 22 (22)</t>
  </si>
  <si>
    <t>Points 28 (28)</t>
  </si>
  <si>
    <t>Points 40 (40)</t>
  </si>
  <si>
    <t>Comments: 48 (highest risk from B (shoulders) x time rating point 2 = 96</t>
  </si>
  <si>
    <t>4) Strong shocks (vibrations) resulting in physical tension (0)</t>
  </si>
  <si>
    <r>
      <rPr>
        <b/>
        <sz val="10"/>
        <rFont val="Calibri"/>
        <family val="2"/>
        <scheme val="minor"/>
      </rPr>
      <t xml:space="preserve">Additional Points 👇
</t>
    </r>
    <r>
      <rPr>
        <sz val="10"/>
        <rFont val="Calibri"/>
        <family val="2"/>
        <scheme val="minor"/>
      </rPr>
      <t>If cracking force is inserted in moving, use the cell below to insert additonal points for operating force
See table in the corner 👉</t>
    </r>
  </si>
  <si>
    <t>Tillegg 22.10.2025</t>
  </si>
  <si>
    <t>Restricted: 
Rare variation of the physical workload situation due to other activities (including other types of physical workload) / occasional tight sequence of higher physical workloads within one type of physical workload during a single working day. (2)</t>
  </si>
  <si>
    <r>
      <t xml:space="preserve">Additional Points - </t>
    </r>
    <r>
      <rPr>
        <b/>
        <sz val="16"/>
        <rFont val="Calibri"/>
        <family val="2"/>
        <scheme val="minor"/>
      </rPr>
      <t>MEN</t>
    </r>
  </si>
  <si>
    <r>
      <t xml:space="preserve">Additional Points - </t>
    </r>
    <r>
      <rPr>
        <b/>
        <sz val="16"/>
        <rFont val="Calibri"/>
        <family val="2"/>
        <scheme val="minor"/>
      </rPr>
      <t>WOMEN</t>
    </r>
  </si>
  <si>
    <t>Force</t>
  </si>
  <si>
    <t>Working Objects/ tools easy to grip (0)</t>
  </si>
  <si>
    <t>Working objects/ tools difficult to grip/ grater holding forces required/ no shaped grips (1)</t>
  </si>
  <si>
    <t>Working objects/ tools hardly possible to grip/ slippery, soft, sharp edges/ no or score unsuitable grips(2)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</si>
</sst>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96">
    <font>
      <sz val="11"/>
      <color theme="1"/>
      <name val="Calibri"/>
      <family val="2"/>
      <scheme val="minor"/>
    </font>
    <font>
      <sz val="16"/>
      <color theme="1"/>
      <name val="Calibri"/>
      <family val="2"/>
      <scheme val="minor"/>
    </font>
    <font>
      <b/>
      <sz val="14"/>
      <color theme="1"/>
      <name val="Calibri"/>
      <family val="1"/>
      <scheme val="minor"/>
    </font>
    <font>
      <sz val="10"/>
      <color theme="1"/>
      <name val="Calibri"/>
      <family val="1"/>
      <scheme val="minor"/>
    </font>
    <font>
      <b/>
      <sz val="16"/>
      <color theme="1"/>
      <name val="Calibri"/>
      <family val="1"/>
      <scheme val="minor"/>
    </font>
    <font>
      <b/>
      <sz val="18"/>
      <color theme="1"/>
      <name val="Calibri"/>
      <family val="1"/>
      <scheme val="minor"/>
    </font>
    <font>
      <sz val="11"/>
      <color theme="1"/>
      <name val="Calibri"/>
      <family val="1"/>
      <scheme val="minor"/>
    </font>
    <font>
      <b/>
      <sz val="11"/>
      <color theme="1"/>
      <name val="Calibri"/>
      <family val="1"/>
      <scheme val="minor"/>
    </font>
    <font>
      <u/>
      <sz val="11"/>
      <color theme="10"/>
      <name val="Calibri"/>
      <family val="2"/>
      <scheme val="minor"/>
    </font>
    <font>
      <sz val="16"/>
      <color theme="1"/>
      <name val="Calibri"/>
      <family val="1"/>
      <scheme val="minor"/>
    </font>
    <font>
      <b/>
      <sz val="16"/>
      <color theme="1"/>
      <name val="Calibri"/>
      <family val="2"/>
      <scheme val="minor"/>
    </font>
    <font>
      <sz val="16"/>
      <name val="Calibri"/>
      <family val="2"/>
      <scheme val="minor"/>
    </font>
    <font>
      <b/>
      <sz val="16"/>
      <name val="Calibri"/>
      <family val="2"/>
      <scheme val="minor"/>
    </font>
    <font>
      <sz val="9"/>
      <color indexed="81"/>
      <name val="Tahoma"/>
      <family val="2"/>
    </font>
    <font>
      <b/>
      <sz val="11"/>
      <color theme="1"/>
      <name val="Calibri"/>
      <family val="2"/>
      <scheme val="minor"/>
    </font>
    <font>
      <sz val="11"/>
      <color rgb="FFFF0000"/>
      <name val="Calibri"/>
      <family val="2"/>
      <scheme val="minor"/>
    </font>
    <font>
      <i/>
      <sz val="11"/>
      <color theme="1"/>
      <name val="Calibri"/>
      <family val="2"/>
      <scheme val="minor"/>
    </font>
    <font>
      <sz val="12"/>
      <name val="Calibri"/>
      <family val="2"/>
      <scheme val="minor"/>
    </font>
    <font>
      <b/>
      <sz val="12"/>
      <name val="Calibri"/>
      <family val="2"/>
      <scheme val="minor"/>
    </font>
    <font>
      <b/>
      <sz val="11"/>
      <name val="Calibri"/>
      <family val="2"/>
      <scheme val="minor"/>
    </font>
    <font>
      <sz val="11"/>
      <name val="Calibri"/>
      <family val="2"/>
      <scheme val="minor"/>
    </font>
    <font>
      <b/>
      <sz val="11"/>
      <name val="Calibri"/>
      <family val="1"/>
      <scheme val="minor"/>
    </font>
    <font>
      <b/>
      <sz val="11"/>
      <color indexed="8"/>
      <name val="Calibri"/>
      <family val="1"/>
      <scheme val="minor"/>
    </font>
    <font>
      <b/>
      <sz val="11"/>
      <color indexed="8"/>
      <name val="Calibri"/>
      <family val="2"/>
      <scheme val="minor"/>
    </font>
    <font>
      <sz val="10"/>
      <color theme="1"/>
      <name val="Calibri"/>
      <family val="2"/>
      <scheme val="minor"/>
    </font>
    <font>
      <sz val="8"/>
      <color theme="1"/>
      <name val="Calibri"/>
      <family val="2"/>
      <scheme val="minor"/>
    </font>
    <font>
      <b/>
      <sz val="8"/>
      <color theme="1"/>
      <name val="Calibri"/>
      <family val="2"/>
      <scheme val="minor"/>
    </font>
    <font>
      <sz val="14"/>
      <color theme="1"/>
      <name val="Calibri"/>
      <family val="2"/>
      <scheme val="minor"/>
    </font>
    <font>
      <b/>
      <sz val="14"/>
      <color theme="1"/>
      <name val="Calibri"/>
      <family val="2"/>
      <scheme val="minor"/>
    </font>
    <font>
      <b/>
      <sz val="18"/>
      <color theme="1"/>
      <name val="Calibri"/>
      <family val="2"/>
      <scheme val="minor"/>
    </font>
    <font>
      <sz val="9"/>
      <color theme="1"/>
      <name val="Calibri"/>
      <family val="2"/>
      <scheme val="minor"/>
    </font>
    <font>
      <sz val="10"/>
      <name val="Calibri"/>
      <family val="2"/>
      <scheme val="minor"/>
    </font>
    <font>
      <b/>
      <sz val="20"/>
      <name val="Calibri"/>
      <family val="2"/>
      <scheme val="minor"/>
    </font>
    <font>
      <b/>
      <sz val="14"/>
      <name val="Calibri"/>
      <family val="2"/>
      <scheme val="minor"/>
    </font>
    <font>
      <b/>
      <sz val="10"/>
      <name val="Calibri"/>
      <family val="2"/>
      <scheme val="minor"/>
    </font>
    <font>
      <i/>
      <sz val="10"/>
      <color theme="1"/>
      <name val="Calibri"/>
      <family val="2"/>
      <scheme val="minor"/>
    </font>
    <font>
      <b/>
      <sz val="10"/>
      <color theme="1"/>
      <name val="Calibri"/>
      <family val="2"/>
      <scheme val="minor"/>
    </font>
    <font>
      <b/>
      <sz val="10"/>
      <color indexed="8"/>
      <name val="Calibri"/>
      <family val="2"/>
      <scheme val="minor"/>
    </font>
    <font>
      <sz val="10"/>
      <color theme="0"/>
      <name val="Calibri"/>
      <family val="2"/>
      <scheme val="minor"/>
    </font>
    <font>
      <i/>
      <sz val="10"/>
      <color theme="9" tint="0.79998168889431442"/>
      <name val="Calibri"/>
      <family val="2"/>
      <scheme val="minor"/>
    </font>
    <font>
      <b/>
      <sz val="10"/>
      <color theme="0" tint="-0.249977111117893"/>
      <name val="Calibri"/>
      <family val="2"/>
      <scheme val="minor"/>
    </font>
    <font>
      <b/>
      <sz val="10"/>
      <color rgb="FF1E4D78"/>
      <name val="Calibri"/>
      <family val="2"/>
      <scheme val="minor"/>
    </font>
    <font>
      <b/>
      <sz val="12"/>
      <color theme="1"/>
      <name val="Calibri"/>
      <family val="2"/>
      <scheme val="minor"/>
    </font>
    <font>
      <sz val="14"/>
      <name val="Calibri"/>
      <family val="2"/>
      <scheme val="minor"/>
    </font>
    <font>
      <sz val="12"/>
      <color theme="1"/>
      <name val="Calibri"/>
      <family val="2"/>
      <scheme val="minor"/>
    </font>
    <font>
      <sz val="18"/>
      <color theme="1"/>
      <name val="Calibri"/>
      <family val="2"/>
      <scheme val="minor"/>
    </font>
    <font>
      <sz val="18"/>
      <name val="Calibri"/>
      <family val="2"/>
      <scheme val="minor"/>
    </font>
    <font>
      <sz val="11"/>
      <color rgb="FF006100"/>
      <name val="Calibri"/>
      <family val="2"/>
      <scheme val="minor"/>
    </font>
    <font>
      <i/>
      <sz val="14"/>
      <name val="Calibri"/>
      <family val="2"/>
      <scheme val="minor"/>
    </font>
    <font>
      <b/>
      <sz val="14"/>
      <name val="Calibri"/>
      <family val="1"/>
      <scheme val="minor"/>
    </font>
    <font>
      <sz val="10"/>
      <name val="Arial Nova Cond"/>
      <family val="2"/>
    </font>
    <font>
      <sz val="11"/>
      <color rgb="FF3F3F76"/>
      <name val="Calibri"/>
      <family val="2"/>
      <scheme val="minor"/>
    </font>
    <font>
      <sz val="12"/>
      <color rgb="FF3F3F76"/>
      <name val="Calibri"/>
      <family val="2"/>
      <scheme val="minor"/>
    </font>
    <font>
      <b/>
      <sz val="11"/>
      <color rgb="FF3F3F76"/>
      <name val="Calibri"/>
      <family val="2"/>
      <scheme val="minor"/>
    </font>
    <font>
      <b/>
      <sz val="12"/>
      <name val="Calibri"/>
      <family val="1"/>
      <scheme val="minor"/>
    </font>
    <font>
      <sz val="11"/>
      <color theme="1"/>
      <name val="Arial"/>
      <family val="2"/>
    </font>
    <font>
      <b/>
      <sz val="9"/>
      <color theme="1"/>
      <name val="Arial"/>
      <family val="2"/>
    </font>
    <font>
      <b/>
      <vertAlign val="superscript"/>
      <sz val="14"/>
      <name val="Calibri"/>
      <family val="2"/>
      <scheme val="minor"/>
    </font>
    <font>
      <vertAlign val="superscript"/>
      <sz val="11"/>
      <color theme="1"/>
      <name val="Calibri"/>
      <family val="2"/>
      <scheme val="minor"/>
    </font>
    <font>
      <b/>
      <vertAlign val="superscript"/>
      <sz val="11"/>
      <color theme="1"/>
      <name val="Calibri"/>
      <family val="2"/>
      <scheme val="minor"/>
    </font>
    <font>
      <b/>
      <vertAlign val="superscript"/>
      <sz val="8"/>
      <color theme="1"/>
      <name val="Calibri"/>
      <family val="2"/>
      <scheme val="minor"/>
    </font>
    <font>
      <vertAlign val="superscript"/>
      <sz val="10"/>
      <color theme="1"/>
      <name val="Calibri"/>
      <family val="2"/>
      <scheme val="minor"/>
    </font>
    <font>
      <b/>
      <vertAlign val="superscript"/>
      <sz val="12"/>
      <color theme="1"/>
      <name val="Calibri"/>
      <family val="2"/>
      <scheme val="minor"/>
    </font>
    <font>
      <b/>
      <vertAlign val="superscript"/>
      <sz val="12"/>
      <name val="Calibri"/>
      <family val="2"/>
      <scheme val="minor"/>
    </font>
    <font>
      <vertAlign val="superscript"/>
      <sz val="11"/>
      <name val="Calibri"/>
      <family val="2"/>
      <scheme val="minor"/>
    </font>
    <font>
      <vertAlign val="superscript"/>
      <sz val="11"/>
      <color rgb="FF3F3F76"/>
      <name val="Calibri"/>
      <family val="2"/>
      <scheme val="minor"/>
    </font>
    <font>
      <vertAlign val="superscript"/>
      <sz val="12"/>
      <color theme="1"/>
      <name val="Calibri"/>
      <family val="2"/>
      <scheme val="minor"/>
    </font>
    <font>
      <sz val="8"/>
      <color theme="1"/>
      <name val="Arial"/>
      <family val="2"/>
    </font>
    <font>
      <b/>
      <vertAlign val="superscript"/>
      <sz val="9"/>
      <color theme="1"/>
      <name val="Arial"/>
      <family val="2"/>
    </font>
    <font>
      <b/>
      <sz val="18"/>
      <name val="Calibri"/>
      <family val="2"/>
      <scheme val="minor"/>
    </font>
    <font>
      <b/>
      <sz val="11"/>
      <color indexed="81"/>
      <name val="Tahoma"/>
      <family val="2"/>
    </font>
    <font>
      <sz val="11"/>
      <color indexed="81"/>
      <name val="Tahoma"/>
      <family val="2"/>
    </font>
    <font>
      <b/>
      <sz val="15"/>
      <color theme="3"/>
      <name val="Calibri"/>
      <family val="2"/>
      <scheme val="minor"/>
    </font>
    <font>
      <b/>
      <sz val="18"/>
      <color theme="3"/>
      <name val="Calibri"/>
      <family val="2"/>
      <scheme val="minor"/>
    </font>
    <font>
      <b/>
      <sz val="14"/>
      <color theme="4" tint="0.39997558519241921"/>
      <name val="Calibri"/>
      <family val="2"/>
      <scheme val="minor"/>
    </font>
    <font>
      <sz val="14"/>
      <color theme="9" tint="0.59999389629810485"/>
      <name val="Calibri"/>
      <family val="2"/>
      <scheme val="minor"/>
    </font>
    <font>
      <sz val="14"/>
      <color theme="4" tint="0.79998168889431442"/>
      <name val="Calibri"/>
      <family val="2"/>
      <scheme val="minor"/>
    </font>
    <font>
      <b/>
      <sz val="12"/>
      <color rgb="FFFF0000"/>
      <name val="Calibri"/>
      <family val="2"/>
      <scheme val="minor"/>
    </font>
    <font>
      <b/>
      <sz val="16"/>
      <color rgb="FF333333"/>
      <name val="Equinor"/>
    </font>
    <font>
      <b/>
      <sz val="10"/>
      <color rgb="FF333333"/>
      <name val="Equinor"/>
    </font>
    <font>
      <sz val="10"/>
      <color rgb="FF333333"/>
      <name val="Equinor"/>
    </font>
    <font>
      <b/>
      <sz val="13"/>
      <color theme="3"/>
      <name val="Calibri"/>
      <family val="2"/>
      <scheme val="minor"/>
    </font>
    <font>
      <b/>
      <sz val="11"/>
      <color theme="3"/>
      <name val="Calibri"/>
      <family val="2"/>
      <scheme val="minor"/>
    </font>
    <font>
      <sz val="7"/>
      <color theme="1"/>
      <name val="Times New Roman"/>
      <family val="1"/>
    </font>
    <font>
      <i/>
      <sz val="10"/>
      <name val="Calibri"/>
      <family val="2"/>
      <scheme val="minor"/>
    </font>
    <font>
      <b/>
      <sz val="10"/>
      <color theme="0"/>
      <name val="Calibri"/>
      <family val="2"/>
      <scheme val="minor"/>
    </font>
    <font>
      <sz val="22"/>
      <color theme="1"/>
      <name val="Calibri"/>
      <family val="2"/>
      <scheme val="minor"/>
    </font>
    <font>
      <b/>
      <sz val="11"/>
      <color rgb="FFFFFFFF"/>
      <name val="Equinor"/>
    </font>
    <font>
      <b/>
      <sz val="11"/>
      <color rgb="FF333333"/>
      <name val="Equinor"/>
    </font>
    <font>
      <sz val="11"/>
      <color rgb="FF333333"/>
      <name val="Equinor"/>
    </font>
    <font>
      <sz val="8"/>
      <name val="Calibri"/>
      <family val="2"/>
      <scheme val="minor"/>
    </font>
    <font>
      <b/>
      <sz val="9"/>
      <color theme="1"/>
      <name val="Calibri"/>
      <family val="2"/>
      <scheme val="minor"/>
    </font>
    <font>
      <sz val="9"/>
      <color theme="1"/>
      <name val="Calibri"/>
      <family val="1"/>
      <scheme val="minor"/>
    </font>
    <font>
      <b/>
      <vertAlign val="superscript"/>
      <sz val="9"/>
      <color theme="1"/>
      <name val="Calibri"/>
      <family val="2"/>
      <scheme val="minor"/>
    </font>
    <font>
      <vertAlign val="superscript"/>
      <sz val="12"/>
      <color rgb="FF3F3F76"/>
      <name val="Calibri"/>
      <family val="2"/>
      <scheme val="minor"/>
    </font>
    <font>
      <b/>
      <sz val="11"/>
      <color rgb="FFFF0000"/>
      <name val="Calibri"/>
      <family val="2"/>
      <scheme val="minor"/>
    </font>
  </fonts>
  <fills count="28">
    <fill>
      <patternFill patternType="none"/>
    </fill>
    <fill>
      <patternFill patternType="gray125"/>
    </fill>
    <fill>
      <patternFill patternType="solid">
        <fgColor theme="0"/>
        <bgColor indexed="64"/>
      </patternFill>
    </fill>
    <fill>
      <patternFill patternType="solid">
        <fgColor theme="6" tint="0.39997558519241921"/>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rgb="FF92D050"/>
        <bgColor indexed="64"/>
      </patternFill>
    </fill>
    <fill>
      <patternFill patternType="solid">
        <fgColor rgb="FFFFFFCC"/>
        <bgColor indexed="64"/>
      </patternFill>
    </fill>
    <fill>
      <patternFill patternType="solid">
        <fgColor theme="7" tint="0.59999389629810485"/>
        <bgColor indexed="64"/>
      </patternFill>
    </fill>
    <fill>
      <patternFill patternType="solid">
        <fgColor theme="2"/>
        <bgColor indexed="64"/>
      </patternFill>
    </fill>
    <fill>
      <patternFill patternType="solid">
        <fgColor theme="4" tint="0.59999389629810485"/>
        <bgColor indexed="64"/>
      </patternFill>
    </fill>
    <fill>
      <patternFill patternType="solid">
        <fgColor rgb="FFFF0000"/>
        <bgColor indexed="64"/>
      </patternFill>
    </fill>
    <fill>
      <patternFill patternType="solid">
        <fgColor rgb="FF00B050"/>
        <bgColor indexed="64"/>
      </patternFill>
    </fill>
    <fill>
      <patternFill patternType="solid">
        <fgColor theme="1" tint="0.499984740745262"/>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rgb="FFBFBFBF"/>
        <bgColor indexed="64"/>
      </patternFill>
    </fill>
    <fill>
      <patternFill patternType="solid">
        <fgColor rgb="FFC6EFCE"/>
      </patternFill>
    </fill>
    <fill>
      <patternFill patternType="solid">
        <fgColor rgb="FFFFCC99"/>
      </patternFill>
    </fill>
    <fill>
      <patternFill patternType="solid">
        <fgColor theme="4" tint="0.39997558519241921"/>
        <bgColor indexed="64"/>
      </patternFill>
    </fill>
    <fill>
      <patternFill patternType="solid">
        <fgColor theme="5" tint="0.59999389629810485"/>
        <bgColor indexed="64"/>
      </patternFill>
    </fill>
    <fill>
      <patternFill patternType="solid">
        <fgColor theme="2" tint="-9.9978637043366805E-2"/>
        <bgColor indexed="64"/>
      </patternFill>
    </fill>
    <fill>
      <patternFill patternType="solid">
        <fgColor rgb="FFCCCECF"/>
        <bgColor indexed="64"/>
      </patternFill>
    </fill>
    <fill>
      <patternFill patternType="solid">
        <fgColor rgb="FFFFFFFF"/>
        <bgColor indexed="64"/>
      </patternFill>
    </fill>
    <fill>
      <patternFill patternType="solid">
        <fgColor rgb="FFFFFFFF"/>
        <bgColor rgb="FF000000"/>
      </patternFill>
    </fill>
  </fills>
  <borders count="308">
    <border>
      <left/>
      <right/>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right/>
      <top style="thin">
        <color indexed="64"/>
      </top>
      <bottom/>
      <diagonal/>
    </border>
    <border>
      <left/>
      <right style="thin">
        <color indexed="64"/>
      </right>
      <top style="thin">
        <color indexed="64"/>
      </top>
      <bottom/>
      <diagonal/>
    </border>
    <border>
      <left style="medium">
        <color indexed="64"/>
      </left>
      <right/>
      <top/>
      <bottom/>
      <diagonal/>
    </border>
    <border>
      <left/>
      <right style="thin">
        <color indexed="64"/>
      </right>
      <top/>
      <bottom/>
      <diagonal/>
    </border>
    <border>
      <left/>
      <right/>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medium">
        <color indexed="64"/>
      </top>
      <bottom/>
      <diagonal/>
    </border>
    <border>
      <left/>
      <right style="thin">
        <color indexed="64"/>
      </right>
      <top/>
      <bottom style="thin">
        <color indexed="64"/>
      </bottom>
      <diagonal/>
    </border>
    <border>
      <left/>
      <right/>
      <top style="medium">
        <color indexed="64"/>
      </top>
      <bottom style="medium">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top/>
      <bottom style="medium">
        <color rgb="FFFFFFFF"/>
      </bottom>
      <diagonal/>
    </border>
    <border>
      <left/>
      <right style="medium">
        <color rgb="FFFFFFFF"/>
      </right>
      <top/>
      <bottom style="medium">
        <color rgb="FFFFFFFF"/>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dashDotDot">
        <color indexed="64"/>
      </left>
      <right style="thin">
        <color indexed="64"/>
      </right>
      <top/>
      <bottom/>
      <diagonal/>
    </border>
    <border>
      <left style="thin">
        <color rgb="FF7F7F7F"/>
      </left>
      <right style="thin">
        <color rgb="FF7F7F7F"/>
      </right>
      <top style="thin">
        <color rgb="FF7F7F7F"/>
      </top>
      <bottom style="thin">
        <color rgb="FF7F7F7F"/>
      </bottom>
      <diagonal/>
    </border>
    <border>
      <left style="thin">
        <color indexed="64"/>
      </left>
      <right style="thin">
        <color theme="4" tint="0.79998168889431442"/>
      </right>
      <top style="thin">
        <color indexed="64"/>
      </top>
      <bottom style="thin">
        <color theme="4" tint="0.79998168889431442"/>
      </bottom>
      <diagonal/>
    </border>
    <border>
      <left style="thin">
        <color theme="4" tint="0.79998168889431442"/>
      </left>
      <right style="thin">
        <color theme="4" tint="0.79998168889431442"/>
      </right>
      <top style="thin">
        <color indexed="64"/>
      </top>
      <bottom style="thin">
        <color theme="4" tint="0.79998168889431442"/>
      </bottom>
      <diagonal/>
    </border>
    <border>
      <left style="thin">
        <color theme="4" tint="0.79998168889431442"/>
      </left>
      <right style="thin">
        <color indexed="64"/>
      </right>
      <top style="thin">
        <color indexed="64"/>
      </top>
      <bottom style="thin">
        <color theme="4" tint="0.79998168889431442"/>
      </bottom>
      <diagonal/>
    </border>
    <border>
      <left style="thin">
        <color indexed="64"/>
      </left>
      <right style="thin">
        <color theme="4" tint="0.79998168889431442"/>
      </right>
      <top style="thin">
        <color theme="4" tint="0.79998168889431442"/>
      </top>
      <bottom style="thin">
        <color theme="4" tint="0.79998168889431442"/>
      </bottom>
      <diagonal/>
    </border>
    <border>
      <left style="thin">
        <color theme="4" tint="0.79998168889431442"/>
      </left>
      <right style="thin">
        <color theme="4" tint="0.79998168889431442"/>
      </right>
      <top style="thin">
        <color theme="4" tint="0.79998168889431442"/>
      </top>
      <bottom style="thin">
        <color theme="4" tint="0.79998168889431442"/>
      </bottom>
      <diagonal/>
    </border>
    <border>
      <left style="thin">
        <color theme="4" tint="0.79998168889431442"/>
      </left>
      <right style="thin">
        <color indexed="64"/>
      </right>
      <top style="thin">
        <color theme="4" tint="0.79998168889431442"/>
      </top>
      <bottom style="thin">
        <color theme="4" tint="0.79998168889431442"/>
      </bottom>
      <diagonal/>
    </border>
    <border>
      <left/>
      <right style="thin">
        <color theme="4" tint="0.79998168889431442"/>
      </right>
      <top style="thin">
        <color theme="4" tint="0.79998168889431442"/>
      </top>
      <bottom style="thin">
        <color theme="4" tint="0.79998168889431442"/>
      </bottom>
      <diagonal/>
    </border>
    <border>
      <left style="thin">
        <color indexed="64"/>
      </left>
      <right style="thin">
        <color theme="4" tint="0.79998168889431442"/>
      </right>
      <top style="thin">
        <color theme="4" tint="0.79998168889431442"/>
      </top>
      <bottom style="thin">
        <color indexed="64"/>
      </bottom>
      <diagonal/>
    </border>
    <border>
      <left style="thin">
        <color theme="4" tint="0.79998168889431442"/>
      </left>
      <right style="thin">
        <color theme="4" tint="0.79998168889431442"/>
      </right>
      <top style="thin">
        <color theme="4" tint="0.79998168889431442"/>
      </top>
      <bottom style="thin">
        <color indexed="64"/>
      </bottom>
      <diagonal/>
    </border>
    <border>
      <left style="thin">
        <color theme="4" tint="0.79998168889431442"/>
      </left>
      <right style="thin">
        <color indexed="64"/>
      </right>
      <top style="thin">
        <color theme="4" tint="0.79998168889431442"/>
      </top>
      <bottom style="thin">
        <color indexed="64"/>
      </bottom>
      <diagonal/>
    </border>
    <border>
      <left style="thin">
        <color theme="4" tint="0.79998168889431442"/>
      </left>
      <right style="thin">
        <color theme="4" tint="0.79998168889431442"/>
      </right>
      <top style="thin">
        <color theme="4" tint="0.79998168889431442"/>
      </top>
      <bottom/>
      <diagonal/>
    </border>
    <border>
      <left style="thin">
        <color theme="4" tint="0.79998168889431442"/>
      </left>
      <right style="thin">
        <color theme="4" tint="0.79998168889431442"/>
      </right>
      <top/>
      <bottom/>
      <diagonal/>
    </border>
    <border>
      <left style="thin">
        <color theme="4" tint="0.79998168889431442"/>
      </left>
      <right style="thin">
        <color theme="4" tint="0.79998168889431442"/>
      </right>
      <top/>
      <bottom style="thin">
        <color theme="4" tint="0.79998168889431442"/>
      </bottom>
      <diagonal/>
    </border>
    <border>
      <left style="thin">
        <color theme="4" tint="0.79998168889431442"/>
      </left>
      <right style="thin">
        <color theme="4" tint="0.79998168889431442"/>
      </right>
      <top style="thin">
        <color theme="4" tint="0.79998168889431442"/>
      </top>
      <bottom style="double">
        <color indexed="64"/>
      </bottom>
      <diagonal/>
    </border>
    <border>
      <left style="thin">
        <color theme="4" tint="0.79998168889431442"/>
      </left>
      <right/>
      <top style="thin">
        <color theme="4" tint="0.79998168889431442"/>
      </top>
      <bottom style="thin">
        <color theme="4" tint="0.79998168889431442"/>
      </bottom>
      <diagonal/>
    </border>
    <border>
      <left/>
      <right style="thin">
        <color indexed="64"/>
      </right>
      <top style="thin">
        <color theme="4" tint="0.79998168889431442"/>
      </top>
      <bottom style="thin">
        <color theme="4" tint="0.79998168889431442"/>
      </bottom>
      <diagonal/>
    </border>
    <border>
      <left style="thin">
        <color indexed="64"/>
      </left>
      <right style="thin">
        <color indexed="64"/>
      </right>
      <top style="thin">
        <color theme="4" tint="0.79998168889431442"/>
      </top>
      <bottom style="thin">
        <color theme="4" tint="0.79998168889431442"/>
      </bottom>
      <diagonal/>
    </border>
    <border>
      <left style="thin">
        <color indexed="64"/>
      </left>
      <right style="thin">
        <color indexed="64"/>
      </right>
      <top style="thin">
        <color theme="4" tint="0.79998168889431442"/>
      </top>
      <bottom style="thin">
        <color indexed="64"/>
      </bottom>
      <diagonal/>
    </border>
    <border>
      <left style="thin">
        <color theme="4" tint="0.79998168889431442"/>
      </left>
      <right style="thin">
        <color indexed="64"/>
      </right>
      <top style="thin">
        <color theme="4" tint="0.79998168889431442"/>
      </top>
      <bottom/>
      <diagonal/>
    </border>
    <border>
      <left style="thin">
        <color indexed="64"/>
      </left>
      <right style="thin">
        <color theme="4" tint="0.79998168889431442"/>
      </right>
      <top/>
      <bottom style="thin">
        <color theme="4" tint="0.79998168889431442"/>
      </bottom>
      <diagonal/>
    </border>
    <border>
      <left style="medium">
        <color theme="4" tint="0.79998168889431442"/>
      </left>
      <right style="medium">
        <color theme="4" tint="0.79998168889431442"/>
      </right>
      <top style="medium">
        <color theme="4" tint="0.79998168889431442"/>
      </top>
      <bottom style="medium">
        <color theme="4" tint="0.79998168889431442"/>
      </bottom>
      <diagonal/>
    </border>
    <border>
      <left style="thin">
        <color indexed="64"/>
      </left>
      <right style="thin">
        <color theme="4" tint="0.79998168889431442"/>
      </right>
      <top style="thin">
        <color theme="4" tint="0.79998168889431442"/>
      </top>
      <bottom/>
      <diagonal/>
    </border>
    <border>
      <left style="thin">
        <color indexed="64"/>
      </left>
      <right style="thin">
        <color theme="4" tint="0.79998168889431442"/>
      </right>
      <top/>
      <bottom/>
      <diagonal/>
    </border>
    <border>
      <left/>
      <right style="thin">
        <color indexed="64"/>
      </right>
      <top style="thin">
        <color theme="4" tint="0.79998168889431442"/>
      </top>
      <bottom style="thin">
        <color indexed="64"/>
      </bottom>
      <diagonal/>
    </border>
    <border>
      <left style="thin">
        <color theme="4" tint="0.79998168889431442"/>
      </left>
      <right style="thin">
        <color indexed="64"/>
      </right>
      <top/>
      <bottom style="thin">
        <color theme="4" tint="0.79998168889431442"/>
      </bottom>
      <diagonal/>
    </border>
    <border>
      <left style="thin">
        <color theme="4" tint="0.79998168889431442"/>
      </left>
      <right style="thin">
        <color theme="4" tint="0.79998168889431442"/>
      </right>
      <top/>
      <bottom style="double">
        <color indexed="64"/>
      </bottom>
      <diagonal/>
    </border>
    <border>
      <left style="thin">
        <color theme="4" tint="0.79998168889431442"/>
      </left>
      <right/>
      <top style="thin">
        <color theme="4" tint="0.79998168889431442"/>
      </top>
      <bottom style="double">
        <color indexed="64"/>
      </bottom>
      <diagonal/>
    </border>
    <border>
      <left style="thin">
        <color theme="4" tint="0.79998168889431442"/>
      </left>
      <right style="thin">
        <color theme="4" tint="0.79998168889431442"/>
      </right>
      <top style="double">
        <color indexed="64"/>
      </top>
      <bottom style="double">
        <color indexed="64"/>
      </bottom>
      <diagonal/>
    </border>
    <border>
      <left style="thin">
        <color theme="4" tint="0.79998168889431442"/>
      </left>
      <right style="thin">
        <color theme="4" tint="0.79998168889431442"/>
      </right>
      <top style="double">
        <color indexed="64"/>
      </top>
      <bottom/>
      <diagonal/>
    </border>
    <border>
      <left style="thin">
        <color theme="4" tint="0.79998168889431442"/>
      </left>
      <right style="thin">
        <color theme="4" tint="0.79998168889431442"/>
      </right>
      <top style="double">
        <color indexed="64"/>
      </top>
      <bottom style="thin">
        <color theme="4" tint="0.79998168889431442"/>
      </bottom>
      <diagonal/>
    </border>
    <border>
      <left style="thin">
        <color indexed="64"/>
      </left>
      <right style="thin">
        <color theme="4" tint="0.79998168889431442"/>
      </right>
      <top style="thin">
        <color theme="4" tint="0.79998168889431442"/>
      </top>
      <bottom style="double">
        <color indexed="64"/>
      </bottom>
      <diagonal/>
    </border>
    <border>
      <left style="thin">
        <color theme="4" tint="0.79998168889431442"/>
      </left>
      <right style="thin">
        <color indexed="64"/>
      </right>
      <top style="thin">
        <color theme="4" tint="0.79998168889431442"/>
      </top>
      <bottom style="double">
        <color indexed="64"/>
      </bottom>
      <diagonal/>
    </border>
    <border>
      <left style="thin">
        <color indexed="64"/>
      </left>
      <right style="thin">
        <color theme="4" tint="0.79998168889431442"/>
      </right>
      <top style="double">
        <color indexed="64"/>
      </top>
      <bottom style="double">
        <color indexed="64"/>
      </bottom>
      <diagonal/>
    </border>
    <border>
      <left style="thin">
        <color indexed="64"/>
      </left>
      <right style="thin">
        <color theme="4" tint="0.79998168889431442"/>
      </right>
      <top style="double">
        <color indexed="64"/>
      </top>
      <bottom style="thin">
        <color theme="4" tint="0.79998168889431442"/>
      </bottom>
      <diagonal/>
    </border>
    <border>
      <left style="thin">
        <color indexed="64"/>
      </left>
      <right/>
      <top style="thin">
        <color theme="4" tint="0.79998168889431442"/>
      </top>
      <bottom style="thin">
        <color theme="4" tint="0.79998168889431442"/>
      </bottom>
      <diagonal/>
    </border>
    <border>
      <left style="thin">
        <color theme="4" tint="0.79998168889431442"/>
      </left>
      <right/>
      <top/>
      <bottom style="thin">
        <color theme="4" tint="0.79998168889431442"/>
      </bottom>
      <diagonal/>
    </border>
    <border>
      <left style="thin">
        <color rgb="FF7F7F7F"/>
      </left>
      <right style="thin">
        <color rgb="FF7F7F7F"/>
      </right>
      <top style="double">
        <color indexed="64"/>
      </top>
      <bottom style="thin">
        <color rgb="FF7F7F7F"/>
      </bottom>
      <diagonal/>
    </border>
    <border>
      <left style="thin">
        <color rgb="FF7F7F7F"/>
      </left>
      <right style="thin">
        <color rgb="FF7F7F7F"/>
      </right>
      <top style="thin">
        <color rgb="FF7F7F7F"/>
      </top>
      <bottom style="double">
        <color indexed="64"/>
      </bottom>
      <diagonal/>
    </border>
    <border>
      <left style="thin">
        <color rgb="FF7F7F7F"/>
      </left>
      <right style="thin">
        <color rgb="FF7F7F7F"/>
      </right>
      <top style="thin">
        <color rgb="FF7F7F7F"/>
      </top>
      <bottom/>
      <diagonal/>
    </border>
    <border>
      <left style="thin">
        <color rgb="FF7F7F7F"/>
      </left>
      <right style="thin">
        <color rgb="FF7F7F7F"/>
      </right>
      <top/>
      <bottom/>
      <diagonal/>
    </border>
    <border>
      <left style="thin">
        <color rgb="FF7F7F7F"/>
      </left>
      <right style="thin">
        <color rgb="FF7F7F7F"/>
      </right>
      <top/>
      <bottom style="double">
        <color indexed="64"/>
      </bottom>
      <diagonal/>
    </border>
    <border>
      <left/>
      <right style="thin">
        <color indexed="64"/>
      </right>
      <top/>
      <bottom style="thin">
        <color theme="4" tint="0.79998168889431442"/>
      </bottom>
      <diagonal/>
    </border>
    <border>
      <left style="thin">
        <color theme="4" tint="0.79998168889431442"/>
      </left>
      <right style="thin">
        <color indexed="64"/>
      </right>
      <top/>
      <bottom/>
      <diagonal/>
    </border>
    <border>
      <left style="thin">
        <color indexed="64"/>
      </left>
      <right style="thin">
        <color indexed="64"/>
      </right>
      <top/>
      <bottom style="thin">
        <color theme="4" tint="0.79998168889431442"/>
      </bottom>
      <diagonal/>
    </border>
    <border>
      <left style="thin">
        <color indexed="64"/>
      </left>
      <right style="thin">
        <color theme="4" tint="0.79998168889431442"/>
      </right>
      <top style="double">
        <color indexed="64"/>
      </top>
      <bottom/>
      <diagonal/>
    </border>
    <border>
      <left style="thin">
        <color theme="4" tint="0.79998168889431442"/>
      </left>
      <right/>
      <top style="double">
        <color indexed="64"/>
      </top>
      <bottom style="thin">
        <color theme="4" tint="0.79998168889431442"/>
      </bottom>
      <diagonal/>
    </border>
    <border>
      <left/>
      <right/>
      <top style="double">
        <color indexed="64"/>
      </top>
      <bottom style="thin">
        <color theme="4" tint="0.79998168889431442"/>
      </bottom>
      <diagonal/>
    </border>
    <border>
      <left style="thin">
        <color indexed="64"/>
      </left>
      <right style="thin">
        <color theme="4" tint="0.79998168889431442"/>
      </right>
      <top/>
      <bottom style="double">
        <color indexed="64"/>
      </bottom>
      <diagonal/>
    </border>
    <border>
      <left style="thin">
        <color indexed="64"/>
      </left>
      <right style="thick">
        <color theme="4" tint="0.79998168889431442"/>
      </right>
      <top style="thin">
        <color indexed="64"/>
      </top>
      <bottom style="thick">
        <color theme="4" tint="0.79998168889431442"/>
      </bottom>
      <diagonal/>
    </border>
    <border>
      <left style="thin">
        <color indexed="64"/>
      </left>
      <right style="thick">
        <color theme="4" tint="0.79998168889431442"/>
      </right>
      <top style="thick">
        <color theme="4" tint="0.79998168889431442"/>
      </top>
      <bottom style="thick">
        <color theme="4" tint="0.79998168889431442"/>
      </bottom>
      <diagonal/>
    </border>
    <border>
      <left style="thick">
        <color theme="4" tint="0.79998168889431442"/>
      </left>
      <right style="thick">
        <color theme="4" tint="0.79998168889431442"/>
      </right>
      <top style="thick">
        <color theme="4" tint="0.79998168889431442"/>
      </top>
      <bottom style="thick">
        <color theme="4" tint="0.79998168889431442"/>
      </bottom>
      <diagonal/>
    </border>
    <border>
      <left style="thick">
        <color theme="4" tint="0.79998168889431442"/>
      </left>
      <right/>
      <top style="thick">
        <color theme="4" tint="0.79998168889431442"/>
      </top>
      <bottom style="thick">
        <color theme="4" tint="0.79998168889431442"/>
      </bottom>
      <diagonal/>
    </border>
    <border>
      <left style="thin">
        <color indexed="64"/>
      </left>
      <right style="thick">
        <color theme="4" tint="0.79998168889431442"/>
      </right>
      <top style="thick">
        <color theme="4" tint="0.79998168889431442"/>
      </top>
      <bottom style="thin">
        <color indexed="64"/>
      </bottom>
      <diagonal/>
    </border>
    <border>
      <left style="thick">
        <color theme="4" tint="0.79998168889431442"/>
      </left>
      <right style="thick">
        <color theme="4" tint="0.79998168889431442"/>
      </right>
      <top style="thick">
        <color theme="4" tint="0.79998168889431442"/>
      </top>
      <bottom style="thin">
        <color indexed="64"/>
      </bottom>
      <diagonal/>
    </border>
    <border>
      <left style="thin">
        <color indexed="64"/>
      </left>
      <right style="medium">
        <color theme="4" tint="0.79998168889431442"/>
      </right>
      <top style="thin">
        <color indexed="64"/>
      </top>
      <bottom style="medium">
        <color theme="4" tint="0.79998168889431442"/>
      </bottom>
      <diagonal/>
    </border>
    <border>
      <left style="thin">
        <color indexed="64"/>
      </left>
      <right style="medium">
        <color theme="4" tint="0.79998168889431442"/>
      </right>
      <top style="medium">
        <color theme="4" tint="0.79998168889431442"/>
      </top>
      <bottom style="medium">
        <color theme="4" tint="0.79998168889431442"/>
      </bottom>
      <diagonal/>
    </border>
    <border>
      <left style="medium">
        <color theme="4" tint="0.79998168889431442"/>
      </left>
      <right/>
      <top style="medium">
        <color theme="4" tint="0.79998168889431442"/>
      </top>
      <bottom style="medium">
        <color theme="4" tint="0.79998168889431442"/>
      </bottom>
      <diagonal/>
    </border>
    <border>
      <left style="thin">
        <color indexed="64"/>
      </left>
      <right style="medium">
        <color theme="4" tint="0.79998168889431442"/>
      </right>
      <top style="medium">
        <color theme="4" tint="0.79998168889431442"/>
      </top>
      <bottom style="thin">
        <color indexed="64"/>
      </bottom>
      <diagonal/>
    </border>
    <border>
      <left style="medium">
        <color theme="4" tint="0.79998168889431442"/>
      </left>
      <right style="medium">
        <color theme="4" tint="0.79998168889431442"/>
      </right>
      <top style="medium">
        <color theme="4" tint="0.79998168889431442"/>
      </top>
      <bottom style="thin">
        <color indexed="64"/>
      </bottom>
      <diagonal/>
    </border>
    <border>
      <left style="medium">
        <color theme="4" tint="0.79998168889431442"/>
      </left>
      <right style="medium">
        <color theme="4" tint="0.79998168889431442"/>
      </right>
      <top style="medium">
        <color theme="4" tint="0.79998168889431442"/>
      </top>
      <bottom style="double">
        <color indexed="64"/>
      </bottom>
      <diagonal/>
    </border>
    <border>
      <left style="thin">
        <color indexed="64"/>
      </left>
      <right style="medium">
        <color theme="4" tint="0.79998168889431442"/>
      </right>
      <top/>
      <bottom style="medium">
        <color theme="4" tint="0.79998168889431442"/>
      </bottom>
      <diagonal/>
    </border>
    <border>
      <left style="medium">
        <color theme="4" tint="0.79998168889431442"/>
      </left>
      <right style="medium">
        <color theme="4" tint="0.79998168889431442"/>
      </right>
      <top/>
      <bottom style="medium">
        <color theme="4" tint="0.79998168889431442"/>
      </bottom>
      <diagonal/>
    </border>
    <border>
      <left style="thin">
        <color indexed="64"/>
      </left>
      <right style="medium">
        <color theme="4" tint="0.79998168889431442"/>
      </right>
      <top style="medium">
        <color theme="4" tint="0.79998168889431442"/>
      </top>
      <bottom style="double">
        <color indexed="64"/>
      </bottom>
      <diagonal/>
    </border>
    <border>
      <left style="medium">
        <color theme="4" tint="0.79998168889431442"/>
      </left>
      <right style="medium">
        <color theme="4" tint="0.79998168889431442"/>
      </right>
      <top style="double">
        <color indexed="64"/>
      </top>
      <bottom style="medium">
        <color theme="4" tint="0.79998168889431442"/>
      </bottom>
      <diagonal/>
    </border>
    <border>
      <left style="thin">
        <color indexed="64"/>
      </left>
      <right style="medium">
        <color theme="4" tint="0.79998168889431442"/>
      </right>
      <top style="double">
        <color indexed="64"/>
      </top>
      <bottom/>
      <diagonal/>
    </border>
    <border>
      <left style="thin">
        <color indexed="64"/>
      </left>
      <right style="medium">
        <color theme="4" tint="0.79998168889431442"/>
      </right>
      <top/>
      <bottom/>
      <diagonal/>
    </border>
    <border>
      <left style="thin">
        <color indexed="64"/>
      </left>
      <right style="medium">
        <color theme="4" tint="0.79998168889431442"/>
      </right>
      <top/>
      <bottom style="double">
        <color indexed="64"/>
      </bottom>
      <diagonal/>
    </border>
    <border>
      <left style="thick">
        <color theme="4" tint="0.79998168889431442"/>
      </left>
      <right style="thin">
        <color indexed="64"/>
      </right>
      <top style="thick">
        <color theme="4" tint="0.79998168889431442"/>
      </top>
      <bottom style="thick">
        <color theme="4" tint="0.79998168889431442"/>
      </bottom>
      <diagonal/>
    </border>
    <border>
      <left style="thick">
        <color theme="4" tint="0.79998168889431442"/>
      </left>
      <right style="thin">
        <color indexed="64"/>
      </right>
      <top style="thick">
        <color theme="4" tint="0.79998168889431442"/>
      </top>
      <bottom style="thin">
        <color indexed="64"/>
      </bottom>
      <diagonal/>
    </border>
    <border>
      <left style="thick">
        <color theme="4" tint="0.79998168889431442"/>
      </left>
      <right/>
      <top style="thin">
        <color rgb="FF7F7F7F"/>
      </top>
      <bottom style="thick">
        <color theme="4" tint="0.79998168889431442"/>
      </bottom>
      <diagonal/>
    </border>
    <border>
      <left style="thick">
        <color theme="4" tint="0.79998168889431442"/>
      </left>
      <right style="thick">
        <color theme="4" tint="0.79998168889431442"/>
      </right>
      <top/>
      <bottom style="thick">
        <color theme="4" tint="0.79998168889431442"/>
      </bottom>
      <diagonal/>
    </border>
    <border>
      <left style="thick">
        <color theme="4" tint="0.79998168889431442"/>
      </left>
      <right style="thin">
        <color indexed="64"/>
      </right>
      <top/>
      <bottom style="thick">
        <color theme="4" tint="0.79998168889431442"/>
      </bottom>
      <diagonal/>
    </border>
    <border>
      <left style="medium">
        <color theme="4" tint="0.79998168889431442"/>
      </left>
      <right style="thin">
        <color indexed="64"/>
      </right>
      <top style="thin">
        <color indexed="64"/>
      </top>
      <bottom style="medium">
        <color theme="4" tint="0.79998168889431442"/>
      </bottom>
      <diagonal/>
    </border>
    <border>
      <left style="medium">
        <color theme="4" tint="0.79998168889431442"/>
      </left>
      <right style="thin">
        <color indexed="64"/>
      </right>
      <top style="medium">
        <color theme="4" tint="0.79998168889431442"/>
      </top>
      <bottom style="medium">
        <color theme="4" tint="0.79998168889431442"/>
      </bottom>
      <diagonal/>
    </border>
    <border>
      <left style="medium">
        <color theme="4" tint="0.79998168889431442"/>
      </left>
      <right style="thin">
        <color indexed="64"/>
      </right>
      <top/>
      <bottom style="medium">
        <color theme="4" tint="0.79998168889431442"/>
      </bottom>
      <diagonal/>
    </border>
    <border>
      <left style="medium">
        <color theme="4" tint="0.79998168889431442"/>
      </left>
      <right style="thin">
        <color indexed="64"/>
      </right>
      <top style="medium">
        <color theme="4" tint="0.79998168889431442"/>
      </top>
      <bottom style="thin">
        <color indexed="64"/>
      </bottom>
      <diagonal/>
    </border>
    <border>
      <left style="thin">
        <color theme="4" tint="0.79998168889431442"/>
      </left>
      <right/>
      <top style="double">
        <color indexed="64"/>
      </top>
      <bottom style="medium">
        <color theme="4" tint="0.79998168889431442"/>
      </bottom>
      <diagonal/>
    </border>
    <border>
      <left/>
      <right/>
      <top style="double">
        <color indexed="64"/>
      </top>
      <bottom style="medium">
        <color theme="4" tint="0.79998168889431442"/>
      </bottom>
      <diagonal/>
    </border>
    <border>
      <left style="medium">
        <color theme="4" tint="0.79998168889431442"/>
      </left>
      <right style="medium">
        <color theme="4" tint="0.79998168889431442"/>
      </right>
      <top style="medium">
        <color theme="4" tint="0.79998168889431442"/>
      </top>
      <bottom/>
      <diagonal/>
    </border>
    <border>
      <left style="medium">
        <color theme="4" tint="0.79998168889431442"/>
      </left>
      <right style="medium">
        <color theme="4" tint="0.79998168889431442"/>
      </right>
      <top/>
      <bottom style="double">
        <color indexed="64"/>
      </bottom>
      <diagonal/>
    </border>
    <border>
      <left style="thin">
        <color theme="4" tint="0.79998168889431442"/>
      </left>
      <right/>
      <top/>
      <bottom style="medium">
        <color theme="4" tint="0.79998168889431442"/>
      </bottom>
      <diagonal/>
    </border>
    <border>
      <left/>
      <right/>
      <top/>
      <bottom style="medium">
        <color theme="4" tint="0.79998168889431442"/>
      </bottom>
      <diagonal/>
    </border>
    <border>
      <left style="thin">
        <color theme="4" tint="0.79998168889431442"/>
      </left>
      <right/>
      <top style="thin">
        <color theme="4" tint="0.79998168889431442"/>
      </top>
      <bottom/>
      <diagonal/>
    </border>
    <border>
      <left style="thin">
        <color indexed="64"/>
      </left>
      <right/>
      <top/>
      <bottom style="double">
        <color indexed="64"/>
      </bottom>
      <diagonal/>
    </border>
    <border>
      <left/>
      <right style="thin">
        <color indexed="64"/>
      </right>
      <top/>
      <bottom style="double">
        <color indexed="64"/>
      </bottom>
      <diagonal/>
    </border>
    <border>
      <left/>
      <right style="thin">
        <color indexed="64"/>
      </right>
      <top style="thin">
        <color indexed="64"/>
      </top>
      <bottom style="thin">
        <color theme="4" tint="0.79998168889431442"/>
      </bottom>
      <diagonal/>
    </border>
    <border>
      <left/>
      <right style="thin">
        <color indexed="64"/>
      </right>
      <top style="thin">
        <color theme="4" tint="0.79998168889431442"/>
      </top>
      <bottom/>
      <diagonal/>
    </border>
    <border>
      <left/>
      <right style="thin">
        <color indexed="64"/>
      </right>
      <top style="thin">
        <color theme="4" tint="0.79998168889431442"/>
      </top>
      <bottom style="double">
        <color indexed="64"/>
      </bottom>
      <diagonal/>
    </border>
    <border>
      <left/>
      <right style="thin">
        <color indexed="64"/>
      </right>
      <top style="double">
        <color indexed="64"/>
      </top>
      <bottom style="thin">
        <color theme="4" tint="0.79998168889431442"/>
      </bottom>
      <diagonal/>
    </border>
    <border>
      <left style="thin">
        <color theme="4" tint="0.79998168889431442"/>
      </left>
      <right style="thin">
        <color indexed="64"/>
      </right>
      <top style="double">
        <color indexed="64"/>
      </top>
      <bottom style="double">
        <color indexed="64"/>
      </bottom>
      <diagonal/>
    </border>
    <border>
      <left style="thin">
        <color rgb="FF7F7F7F"/>
      </left>
      <right style="thin">
        <color rgb="FF7F7F7F"/>
      </right>
      <top/>
      <bottom style="thin">
        <color rgb="FF7F7F7F"/>
      </bottom>
      <diagonal/>
    </border>
    <border>
      <left/>
      <right/>
      <top style="double">
        <color indexed="64"/>
      </top>
      <bottom/>
      <diagonal/>
    </border>
    <border>
      <left/>
      <right style="thin">
        <color indexed="64"/>
      </right>
      <top style="double">
        <color indexed="64"/>
      </top>
      <bottom/>
      <diagonal/>
    </border>
    <border>
      <left style="thin">
        <color theme="4" tint="0.79998168889431442"/>
      </left>
      <right/>
      <top style="thin">
        <color indexed="64"/>
      </top>
      <bottom style="thin">
        <color theme="4" tint="0.79998168889431442"/>
      </bottom>
      <diagonal/>
    </border>
    <border>
      <left/>
      <right/>
      <top style="thin">
        <color indexed="64"/>
      </top>
      <bottom style="thin">
        <color theme="4" tint="0.79998168889431442"/>
      </bottom>
      <diagonal/>
    </border>
    <border>
      <left/>
      <right style="thin">
        <color theme="4" tint="0.79998168889431442"/>
      </right>
      <top style="thin">
        <color indexed="64"/>
      </top>
      <bottom style="thin">
        <color theme="4" tint="0.79998168889431442"/>
      </bottom>
      <diagonal/>
    </border>
    <border>
      <left style="medium">
        <color theme="4" tint="0.79998168889431442"/>
      </left>
      <right/>
      <top style="double">
        <color indexed="64"/>
      </top>
      <bottom style="medium">
        <color theme="4" tint="0.79998168889431442"/>
      </bottom>
      <diagonal/>
    </border>
    <border>
      <left/>
      <right style="thin">
        <color indexed="64"/>
      </right>
      <top/>
      <bottom style="medium">
        <color theme="4" tint="0.79998168889431442"/>
      </bottom>
      <diagonal/>
    </border>
    <border>
      <left/>
      <right style="thin">
        <color indexed="64"/>
      </right>
      <top style="double">
        <color indexed="64"/>
      </top>
      <bottom style="medium">
        <color theme="4" tint="0.79998168889431442"/>
      </bottom>
      <diagonal/>
    </border>
    <border>
      <left/>
      <right style="medium">
        <color theme="4" tint="0.79998168889431442"/>
      </right>
      <top style="medium">
        <color theme="4" tint="0.79998168889431442"/>
      </top>
      <bottom style="medium">
        <color theme="4" tint="0.79998168889431442"/>
      </bottom>
      <diagonal/>
    </border>
    <border>
      <left style="medium">
        <color theme="4" tint="0.79998168889431442"/>
      </left>
      <right/>
      <top style="medium">
        <color theme="4" tint="0.79998168889431442"/>
      </top>
      <bottom style="double">
        <color indexed="64"/>
      </bottom>
      <diagonal/>
    </border>
    <border>
      <left/>
      <right style="thick">
        <color rgb="FFFFFAEB"/>
      </right>
      <top style="medium">
        <color theme="4" tint="0.79998168889431442"/>
      </top>
      <bottom style="medium">
        <color theme="4" tint="0.79998168889431442"/>
      </bottom>
      <diagonal/>
    </border>
    <border>
      <left style="thin">
        <color rgb="FF7F7F7F"/>
      </left>
      <right/>
      <top style="medium">
        <color theme="4" tint="0.79998168889431442"/>
      </top>
      <bottom style="double">
        <color indexed="64"/>
      </bottom>
      <diagonal/>
    </border>
    <border>
      <left/>
      <right/>
      <top style="medium">
        <color theme="4" tint="0.79998168889431442"/>
      </top>
      <bottom style="medium">
        <color theme="4" tint="0.79998168889431442"/>
      </bottom>
      <diagonal/>
    </border>
    <border>
      <left/>
      <right style="thick">
        <color rgb="FFFFFAEB"/>
      </right>
      <top style="thin">
        <color indexed="64"/>
      </top>
      <bottom style="medium">
        <color theme="4" tint="0.79998168889431442"/>
      </bottom>
      <diagonal/>
    </border>
    <border>
      <left/>
      <right style="thin">
        <color theme="4" tint="0.79998168889431442"/>
      </right>
      <top style="medium">
        <color theme="4" tint="0.79998168889431442"/>
      </top>
      <bottom style="medium">
        <color theme="4" tint="0.79998168889431442"/>
      </bottom>
      <diagonal/>
    </border>
    <border>
      <left/>
      <right style="thick">
        <color rgb="FFFFFAEB"/>
      </right>
      <top style="medium">
        <color theme="4" tint="0.79998168889431442"/>
      </top>
      <bottom style="double">
        <color indexed="64"/>
      </bottom>
      <diagonal/>
    </border>
    <border>
      <left/>
      <right/>
      <top style="medium">
        <color theme="4" tint="0.79998168889431442"/>
      </top>
      <bottom style="thin">
        <color indexed="64"/>
      </bottom>
      <diagonal/>
    </border>
    <border>
      <left/>
      <right style="thin">
        <color indexed="64"/>
      </right>
      <top style="medium">
        <color theme="4" tint="0.79998168889431442"/>
      </top>
      <bottom style="medium">
        <color theme="4" tint="0.79998168889431442"/>
      </bottom>
      <diagonal/>
    </border>
    <border>
      <left style="medium">
        <color theme="4" tint="0.79998168889431442"/>
      </left>
      <right style="thin">
        <color indexed="64"/>
      </right>
      <top style="medium">
        <color theme="4" tint="0.79998168889431442"/>
      </top>
      <bottom/>
      <diagonal/>
    </border>
    <border>
      <left/>
      <right style="thin">
        <color indexed="64"/>
      </right>
      <top style="medium">
        <color theme="4" tint="0.79998168889431442"/>
      </top>
      <bottom style="double">
        <color indexed="64"/>
      </bottom>
      <diagonal/>
    </border>
    <border>
      <left style="thin">
        <color rgb="FF7F7F7F"/>
      </left>
      <right style="thin">
        <color indexed="64"/>
      </right>
      <top style="thin">
        <color theme="4" tint="0.79998168889431442"/>
      </top>
      <bottom/>
      <diagonal/>
    </border>
    <border>
      <left style="thin">
        <color rgb="FF7F7F7F"/>
      </left>
      <right style="thin">
        <color indexed="64"/>
      </right>
      <top/>
      <bottom style="double">
        <color indexed="64"/>
      </bottom>
      <diagonal/>
    </border>
    <border>
      <left style="medium">
        <color theme="4" tint="0.79998168889431442"/>
      </left>
      <right style="thin">
        <color indexed="64"/>
      </right>
      <top/>
      <bottom/>
      <diagonal/>
    </border>
    <border>
      <left style="medium">
        <color theme="4" tint="0.79998168889431442"/>
      </left>
      <right style="thin">
        <color indexed="64"/>
      </right>
      <top/>
      <bottom style="double">
        <color indexed="64"/>
      </bottom>
      <diagonal/>
    </border>
    <border>
      <left style="medium">
        <color theme="4" tint="0.79998168889431442"/>
      </left>
      <right/>
      <top style="thin">
        <color indexed="64"/>
      </top>
      <bottom style="medium">
        <color theme="4" tint="0.79998168889431442"/>
      </bottom>
      <diagonal/>
    </border>
    <border>
      <left/>
      <right/>
      <top style="thin">
        <color indexed="64"/>
      </top>
      <bottom style="medium">
        <color theme="4" tint="0.79998168889431442"/>
      </bottom>
      <diagonal/>
    </border>
    <border>
      <left/>
      <right style="medium">
        <color theme="4" tint="0.79998168889431442"/>
      </right>
      <top style="thin">
        <color indexed="64"/>
      </top>
      <bottom style="medium">
        <color theme="4" tint="0.79998168889431442"/>
      </bottom>
      <diagonal/>
    </border>
    <border>
      <left style="medium">
        <color theme="4" tint="0.79998168889431442"/>
      </left>
      <right/>
      <top style="medium">
        <color theme="4" tint="0.79998168889431442"/>
      </top>
      <bottom/>
      <diagonal/>
    </border>
    <border>
      <left/>
      <right style="thin">
        <color indexed="64"/>
      </right>
      <top style="medium">
        <color theme="4" tint="0.79998168889431442"/>
      </top>
      <bottom/>
      <diagonal/>
    </border>
    <border>
      <left style="thin">
        <color theme="4" tint="0.79998168889431442"/>
      </left>
      <right/>
      <top style="double">
        <color indexed="64"/>
      </top>
      <bottom style="thin">
        <color indexed="64"/>
      </bottom>
      <diagonal/>
    </border>
    <border>
      <left style="thin">
        <color theme="4" tint="0.79998168889431442"/>
      </left>
      <right/>
      <top style="thin">
        <color indexed="64"/>
      </top>
      <bottom style="thin">
        <color indexed="64"/>
      </bottom>
      <diagonal/>
    </border>
    <border>
      <left/>
      <right/>
      <top style="medium">
        <color theme="4" tint="0.79998168889431442"/>
      </top>
      <bottom style="double">
        <color indexed="64"/>
      </bottom>
      <diagonal/>
    </border>
    <border>
      <left style="medium">
        <color theme="4" tint="0.79998168889431442"/>
      </left>
      <right style="medium">
        <color theme="4" tint="0.79998168889431442"/>
      </right>
      <top style="thin">
        <color rgb="FF7F7F7F"/>
      </top>
      <bottom/>
      <diagonal/>
    </border>
    <border>
      <left style="medium">
        <color theme="4" tint="0.79998168889431442"/>
      </left>
      <right style="thin">
        <color rgb="FF7F7F7F"/>
      </right>
      <top style="medium">
        <color theme="4" tint="0.79998168889431442"/>
      </top>
      <bottom/>
      <diagonal/>
    </border>
    <border>
      <left style="medium">
        <color theme="4" tint="0.79998168889431442"/>
      </left>
      <right style="thin">
        <color rgb="FF7F7F7F"/>
      </right>
      <top/>
      <bottom/>
      <diagonal/>
    </border>
    <border>
      <left style="medium">
        <color theme="4" tint="0.79998168889431442"/>
      </left>
      <right style="thin">
        <color rgb="FF7F7F7F"/>
      </right>
      <top/>
      <bottom style="double">
        <color indexed="64"/>
      </bottom>
      <diagonal/>
    </border>
    <border>
      <left/>
      <right style="thin">
        <color indexed="64"/>
      </right>
      <top style="double">
        <color indexed="64"/>
      </top>
      <bottom style="thin">
        <color indexed="64"/>
      </bottom>
      <diagonal/>
    </border>
    <border>
      <left style="thin">
        <color indexed="64"/>
      </left>
      <right/>
      <top style="thin">
        <color theme="4" tint="0.79998168889431442"/>
      </top>
      <bottom style="thin">
        <color indexed="64"/>
      </bottom>
      <diagonal/>
    </border>
    <border>
      <left style="thin">
        <color theme="4" tint="0.79998168889431442"/>
      </left>
      <right style="thin">
        <color indexed="64"/>
      </right>
      <top style="double">
        <color indexed="64"/>
      </top>
      <bottom style="thin">
        <color theme="4" tint="0.79998168889431442"/>
      </bottom>
      <diagonal/>
    </border>
    <border>
      <left style="thin">
        <color rgb="FF7F7F7F"/>
      </left>
      <right style="thin">
        <color indexed="64"/>
      </right>
      <top/>
      <bottom style="thin">
        <color theme="4" tint="0.79998168889431442"/>
      </bottom>
      <diagonal/>
    </border>
    <border>
      <left style="thin">
        <color indexed="64"/>
      </left>
      <right style="medium">
        <color theme="4" tint="0.79998168889431442"/>
      </right>
      <top style="thin">
        <color indexed="64"/>
      </top>
      <bottom style="thin">
        <color indexed="64"/>
      </bottom>
      <diagonal/>
    </border>
    <border>
      <left style="medium">
        <color theme="4" tint="0.79998168889431442"/>
      </left>
      <right style="medium">
        <color theme="4" tint="0.79998168889431442"/>
      </right>
      <top style="thin">
        <color indexed="64"/>
      </top>
      <bottom style="thin">
        <color indexed="64"/>
      </bottom>
      <diagonal/>
    </border>
    <border>
      <left style="medium">
        <color theme="4" tint="0.79998168889431442"/>
      </left>
      <right style="thin">
        <color indexed="64"/>
      </right>
      <top style="thin">
        <color indexed="64"/>
      </top>
      <bottom style="thin">
        <color indexed="64"/>
      </bottom>
      <diagonal/>
    </border>
    <border>
      <left style="thin">
        <color indexed="64"/>
      </left>
      <right style="medium">
        <color theme="4" tint="0.79998168889431442"/>
      </right>
      <top style="medium">
        <color theme="4" tint="0.79998168889431442"/>
      </top>
      <bottom/>
      <diagonal/>
    </border>
    <border>
      <left/>
      <right style="thin">
        <color theme="4" tint="0.79998168889431442"/>
      </right>
      <top style="thin">
        <color theme="4" tint="0.79998168889431442"/>
      </top>
      <bottom style="double">
        <color indexed="64"/>
      </bottom>
      <diagonal/>
    </border>
    <border>
      <left/>
      <right/>
      <top style="thin">
        <color theme="4" tint="0.79995117038483843"/>
      </top>
      <bottom style="thin">
        <color theme="4" tint="0.79995117038483843"/>
      </bottom>
      <diagonal/>
    </border>
    <border>
      <left/>
      <right/>
      <top/>
      <bottom style="thin">
        <color theme="4" tint="0.79995117038483843"/>
      </bottom>
      <diagonal/>
    </border>
    <border>
      <left style="thin">
        <color theme="4" tint="0.79998168889431442"/>
      </left>
      <right/>
      <top style="thin">
        <color theme="4" tint="0.79998168889431442"/>
      </top>
      <bottom style="double">
        <color theme="4" tint="0.79998168889431442"/>
      </bottom>
      <diagonal/>
    </border>
    <border>
      <left/>
      <right/>
      <top style="thin">
        <color theme="4" tint="0.79998168889431442"/>
      </top>
      <bottom style="double">
        <color theme="4" tint="0.79998168889431442"/>
      </bottom>
      <diagonal/>
    </border>
    <border>
      <left/>
      <right/>
      <top/>
      <bottom style="thin">
        <color theme="4" tint="0.79998168889431442"/>
      </bottom>
      <diagonal/>
    </border>
    <border>
      <left/>
      <right/>
      <top style="thin">
        <color theme="4" tint="0.79995117038483843"/>
      </top>
      <bottom/>
      <diagonal/>
    </border>
    <border>
      <left style="thick">
        <color theme="4" tint="0.79995117038483843"/>
      </left>
      <right/>
      <top style="thick">
        <color theme="4" tint="0.79995117038483843"/>
      </top>
      <bottom style="thick">
        <color theme="4" tint="0.79995117038483843"/>
      </bottom>
      <diagonal/>
    </border>
    <border>
      <left/>
      <right style="thick">
        <color theme="4" tint="0.79995117038483843"/>
      </right>
      <top style="thick">
        <color theme="4" tint="0.79995117038483843"/>
      </top>
      <bottom style="thick">
        <color theme="4" tint="0.79995117038483843"/>
      </bottom>
      <diagonal/>
    </border>
    <border>
      <left/>
      <right/>
      <top style="thick">
        <color theme="4" tint="0.79995117038483843"/>
      </top>
      <bottom/>
      <diagonal/>
    </border>
    <border>
      <left style="medium">
        <color theme="1"/>
      </left>
      <right style="thick">
        <color theme="4" tint="0.79998168889431442"/>
      </right>
      <top style="medium">
        <color theme="1"/>
      </top>
      <bottom style="thick">
        <color theme="4" tint="0.79998168889431442"/>
      </bottom>
      <diagonal/>
    </border>
    <border>
      <left style="thick">
        <color theme="4" tint="0.79998168889431442"/>
      </left>
      <right style="thick">
        <color theme="4" tint="0.79998168889431442"/>
      </right>
      <top style="medium">
        <color theme="1"/>
      </top>
      <bottom style="thick">
        <color theme="4" tint="0.79998168889431442"/>
      </bottom>
      <diagonal/>
    </border>
    <border>
      <left style="thick">
        <color theme="4" tint="0.79998168889431442"/>
      </left>
      <right style="medium">
        <color theme="1"/>
      </right>
      <top style="medium">
        <color theme="1"/>
      </top>
      <bottom style="thick">
        <color theme="4" tint="0.79998168889431442"/>
      </bottom>
      <diagonal/>
    </border>
    <border>
      <left style="medium">
        <color theme="1"/>
      </left>
      <right style="thick">
        <color theme="4" tint="0.79998168889431442"/>
      </right>
      <top style="thick">
        <color theme="4" tint="0.79998168889431442"/>
      </top>
      <bottom style="thick">
        <color theme="4" tint="0.79998168889431442"/>
      </bottom>
      <diagonal/>
    </border>
    <border>
      <left style="thick">
        <color theme="4" tint="0.79998168889431442"/>
      </left>
      <right style="medium">
        <color theme="1"/>
      </right>
      <top style="thick">
        <color theme="4" tint="0.79998168889431442"/>
      </top>
      <bottom style="thick">
        <color theme="4" tint="0.79998168889431442"/>
      </bottom>
      <diagonal/>
    </border>
    <border>
      <left style="medium">
        <color theme="1"/>
      </left>
      <right style="thick">
        <color theme="4" tint="0.79998168889431442"/>
      </right>
      <top style="thick">
        <color theme="4" tint="0.79998168889431442"/>
      </top>
      <bottom style="medium">
        <color theme="1"/>
      </bottom>
      <diagonal/>
    </border>
    <border>
      <left style="thick">
        <color theme="4" tint="0.79998168889431442"/>
      </left>
      <right style="thick">
        <color theme="4" tint="0.79998168889431442"/>
      </right>
      <top style="thick">
        <color theme="4" tint="0.79998168889431442"/>
      </top>
      <bottom style="medium">
        <color theme="1"/>
      </bottom>
      <diagonal/>
    </border>
    <border>
      <left style="thick">
        <color theme="4" tint="0.79998168889431442"/>
      </left>
      <right style="medium">
        <color theme="1"/>
      </right>
      <top style="thick">
        <color theme="4" tint="0.79998168889431442"/>
      </top>
      <bottom style="medium">
        <color theme="1"/>
      </bottom>
      <diagonal/>
    </border>
    <border>
      <left/>
      <right style="thin">
        <color indexed="64"/>
      </right>
      <top style="thin">
        <color theme="4" tint="0.79998168889431442"/>
      </top>
      <bottom style="double">
        <color theme="4" tint="0.79998168889431442"/>
      </bottom>
      <diagonal/>
    </border>
    <border>
      <left style="double">
        <color theme="4" tint="0.79998168889431442"/>
      </left>
      <right style="double">
        <color theme="4" tint="0.79998168889431442"/>
      </right>
      <top style="double">
        <color theme="4" tint="0.79998168889431442"/>
      </top>
      <bottom style="double">
        <color theme="4" tint="0.79998168889431442"/>
      </bottom>
      <diagonal/>
    </border>
    <border>
      <left style="double">
        <color theme="4" tint="0.79998168889431442"/>
      </left>
      <right/>
      <top style="double">
        <color theme="4" tint="0.79998168889431442"/>
      </top>
      <bottom style="double">
        <color theme="4" tint="0.79998168889431442"/>
      </bottom>
      <diagonal/>
    </border>
    <border>
      <left/>
      <right/>
      <top style="double">
        <color theme="4" tint="0.79998168889431442"/>
      </top>
      <bottom style="double">
        <color theme="4" tint="0.79998168889431442"/>
      </bottom>
      <diagonal/>
    </border>
    <border>
      <left/>
      <right style="double">
        <color theme="4" tint="0.79998168889431442"/>
      </right>
      <top style="double">
        <color theme="4" tint="0.79998168889431442"/>
      </top>
      <bottom style="double">
        <color theme="4" tint="0.79998168889431442"/>
      </bottom>
      <diagonal/>
    </border>
    <border>
      <left style="medium">
        <color indexed="64"/>
      </left>
      <right/>
      <top/>
      <bottom style="double">
        <color indexed="64"/>
      </bottom>
      <diagonal/>
    </border>
    <border>
      <left style="thick">
        <color theme="4" tint="0.79992065187536243"/>
      </left>
      <right/>
      <top style="thick">
        <color theme="4" tint="0.79992065187536243"/>
      </top>
      <bottom style="double">
        <color indexed="64"/>
      </bottom>
      <diagonal/>
    </border>
    <border>
      <left style="thin">
        <color rgb="FF7F7F7F"/>
      </left>
      <right/>
      <top style="thin">
        <color rgb="FF7F7F7F"/>
      </top>
      <bottom style="thin">
        <color rgb="FF7F7F7F"/>
      </bottom>
      <diagonal/>
    </border>
    <border>
      <left style="thin">
        <color rgb="FF7F7F7F"/>
      </left>
      <right/>
      <top style="thin">
        <color rgb="FF7F7F7F"/>
      </top>
      <bottom style="double">
        <color indexed="64"/>
      </bottom>
      <diagonal/>
    </border>
    <border>
      <left style="thin">
        <color indexed="64"/>
      </left>
      <right style="medium">
        <color theme="4" tint="0.79998168889431442"/>
      </right>
      <top style="thin">
        <color indexed="64"/>
      </top>
      <bottom/>
      <diagonal/>
    </border>
    <border>
      <left/>
      <right style="thin">
        <color indexed="64"/>
      </right>
      <top/>
      <bottom style="thin">
        <color theme="4" tint="0.59999389629810485"/>
      </bottom>
      <diagonal/>
    </border>
    <border>
      <left style="thin">
        <color theme="4" tint="0.59999389629810485"/>
      </left>
      <right style="thin">
        <color indexed="64"/>
      </right>
      <top style="thin">
        <color theme="4" tint="0.59999389629810485"/>
      </top>
      <bottom style="thin">
        <color theme="4" tint="0.59999389629810485"/>
      </bottom>
      <diagonal/>
    </border>
    <border>
      <left style="thin">
        <color theme="4" tint="0.59999389629810485"/>
      </left>
      <right style="thin">
        <color indexed="64"/>
      </right>
      <top style="thin">
        <color theme="4" tint="0.59999389629810485"/>
      </top>
      <bottom style="double">
        <color indexed="64"/>
      </bottom>
      <diagonal/>
    </border>
    <border>
      <left style="medium">
        <color theme="4" tint="0.79998168889431442"/>
      </left>
      <right style="thin">
        <color indexed="64"/>
      </right>
      <top style="thin">
        <color indexed="64"/>
      </top>
      <bottom/>
      <diagonal/>
    </border>
    <border>
      <left/>
      <right style="thin">
        <color indexed="64"/>
      </right>
      <top style="thin">
        <color indexed="64"/>
      </top>
      <bottom style="medium">
        <color theme="4" tint="0.79998168889431442"/>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right style="thin">
        <color indexed="64"/>
      </right>
      <top style="medium">
        <color theme="4" tint="0.79998168889431442"/>
      </top>
      <bottom style="thin">
        <color indexed="64"/>
      </bottom>
      <diagonal/>
    </border>
    <border>
      <left style="thin">
        <color indexed="64"/>
      </left>
      <right style="medium">
        <color theme="4" tint="0.79998168889431442"/>
      </right>
      <top style="double">
        <color indexed="64"/>
      </top>
      <bottom style="medium">
        <color theme="4" tint="0.79998168889431442"/>
      </bottom>
      <diagonal/>
    </border>
    <border>
      <left style="medium">
        <color theme="4" tint="0.79998168889431442"/>
      </left>
      <right style="medium">
        <color theme="4" tint="0.79998168889431442"/>
      </right>
      <top style="thin">
        <color indexed="64"/>
      </top>
      <bottom/>
      <diagonal/>
    </border>
    <border>
      <left style="medium">
        <color theme="4" tint="0.79998168889431442"/>
      </left>
      <right/>
      <top style="medium">
        <color theme="4" tint="0.79998168889431442"/>
      </top>
      <bottom style="thin">
        <color indexed="64"/>
      </bottom>
      <diagonal/>
    </border>
    <border>
      <left style="medium">
        <color theme="4" tint="0.79998168889431442"/>
      </left>
      <right style="thin">
        <color indexed="64"/>
      </right>
      <top style="medium">
        <color theme="4" tint="0.79998168889431442"/>
      </top>
      <bottom style="double">
        <color indexed="64"/>
      </bottom>
      <diagonal/>
    </border>
    <border>
      <left style="thin">
        <color rgb="FF7F7F7F"/>
      </left>
      <right style="thin">
        <color rgb="FF7F7F7F"/>
      </right>
      <top style="medium">
        <color theme="4" tint="0.79998168889431442"/>
      </top>
      <bottom/>
      <diagonal/>
    </border>
    <border>
      <left style="medium">
        <color theme="4" tint="0.79998168889431442"/>
      </left>
      <right style="thin">
        <color indexed="64"/>
      </right>
      <top style="double">
        <color indexed="64"/>
      </top>
      <bottom/>
      <diagonal/>
    </border>
    <border>
      <left style="thin">
        <color theme="4" tint="0.79998168889431442"/>
      </left>
      <right/>
      <top style="double">
        <color indexed="64"/>
      </top>
      <bottom/>
      <diagonal/>
    </border>
    <border>
      <left style="medium">
        <color theme="4" tint="0.79998168889431442"/>
      </left>
      <right/>
      <top style="double">
        <color indexed="64"/>
      </top>
      <bottom style="double">
        <color indexed="64"/>
      </bottom>
      <diagonal/>
    </border>
    <border>
      <left style="thin">
        <color rgb="FF7F7F7F"/>
      </left>
      <right style="thin">
        <color indexed="64"/>
      </right>
      <top/>
      <bottom/>
      <diagonal/>
    </border>
    <border>
      <left style="thin">
        <color rgb="FF7F7F7F"/>
      </left>
      <right style="thin">
        <color indexed="64"/>
      </right>
      <top style="double">
        <color indexed="64"/>
      </top>
      <bottom/>
      <diagonal/>
    </border>
    <border>
      <left style="thin">
        <color theme="4" tint="0.79998168889431442"/>
      </left>
      <right style="thin">
        <color theme="4" tint="0.79998168889431442"/>
      </right>
      <top style="thin">
        <color indexed="64"/>
      </top>
      <bottom/>
      <diagonal/>
    </border>
    <border>
      <left style="thin">
        <color rgb="FF7F7F7F"/>
      </left>
      <right style="thin">
        <color rgb="FF7F7F7F"/>
      </right>
      <top style="thin">
        <color indexed="64"/>
      </top>
      <bottom style="thin">
        <color rgb="FF7F7F7F"/>
      </bottom>
      <diagonal/>
    </border>
    <border>
      <left style="thin">
        <color rgb="FF7F7F7F"/>
      </left>
      <right style="thin">
        <color indexed="64"/>
      </right>
      <top style="thin">
        <color indexed="64"/>
      </top>
      <bottom/>
      <diagonal/>
    </border>
    <border>
      <left/>
      <right style="thin">
        <color theme="4" tint="0.79998168889431442"/>
      </right>
      <top style="thin">
        <color indexed="64"/>
      </top>
      <bottom/>
      <diagonal/>
    </border>
    <border>
      <left style="thin">
        <color theme="4" tint="0.79998168889431442"/>
      </left>
      <right/>
      <top style="double">
        <color theme="4" tint="0.79998168889431442"/>
      </top>
      <bottom style="double">
        <color indexed="64"/>
      </bottom>
      <diagonal/>
    </border>
    <border>
      <left/>
      <right style="thin">
        <color theme="4" tint="0.79998168889431442"/>
      </right>
      <top style="double">
        <color theme="4" tint="0.79998168889431442"/>
      </top>
      <bottom style="double">
        <color indexed="64"/>
      </bottom>
      <diagonal/>
    </border>
    <border>
      <left style="thin">
        <color theme="4" tint="0.79998168889431442"/>
      </left>
      <right/>
      <top style="medium">
        <color theme="4" tint="0.79998168889431442"/>
      </top>
      <bottom style="medium">
        <color theme="4" tint="0.79998168889431442"/>
      </bottom>
      <diagonal/>
    </border>
    <border>
      <left style="thin">
        <color indexed="64"/>
      </left>
      <right/>
      <top style="double">
        <color indexed="64"/>
      </top>
      <bottom/>
      <diagonal/>
    </border>
    <border>
      <left style="thin">
        <color theme="4" tint="0.79998168889431442"/>
      </left>
      <right/>
      <top style="double">
        <color indexed="64"/>
      </top>
      <bottom style="medium">
        <color auto="1"/>
      </bottom>
      <diagonal/>
    </border>
    <border>
      <left style="thin">
        <color rgb="FF7F7F7F"/>
      </left>
      <right style="thin">
        <color indexed="64"/>
      </right>
      <top style="thin">
        <color rgb="FF7F7F7F"/>
      </top>
      <bottom/>
      <diagonal/>
    </border>
    <border>
      <left/>
      <right style="thin">
        <color indexed="64"/>
      </right>
      <top style="thin">
        <color theme="4" tint="0.79995117038483843"/>
      </top>
      <bottom style="thin">
        <color theme="4" tint="0.79995117038483843"/>
      </bottom>
      <diagonal/>
    </border>
    <border>
      <left/>
      <right style="thin">
        <color indexed="64"/>
      </right>
      <top style="thin">
        <color theme="4" tint="0.79995117038483843"/>
      </top>
      <bottom style="double">
        <color theme="4" tint="0.79998168889431442"/>
      </bottom>
      <diagonal/>
    </border>
    <border>
      <left style="thin">
        <color rgb="FF7F7F7F"/>
      </left>
      <right style="thin">
        <color indexed="64"/>
      </right>
      <top style="thin">
        <color theme="4" tint="0.79995117038483843"/>
      </top>
      <bottom/>
      <diagonal/>
    </border>
    <border>
      <left style="thin">
        <color rgb="FF7F7F7F"/>
      </left>
      <right style="thin">
        <color indexed="64"/>
      </right>
      <top style="thin">
        <color rgb="FF7F7F7F"/>
      </top>
      <bottom style="double">
        <color indexed="64"/>
      </bottom>
      <diagonal/>
    </border>
    <border>
      <left/>
      <right style="thin">
        <color indexed="64"/>
      </right>
      <top style="double">
        <color indexed="64"/>
      </top>
      <bottom style="medium">
        <color auto="1"/>
      </bottom>
      <diagonal/>
    </border>
    <border>
      <left style="thin">
        <color indexed="64"/>
      </left>
      <right/>
      <top style="thin">
        <color theme="4" tint="0.79998168889431442"/>
      </top>
      <bottom style="double">
        <color indexed="64"/>
      </bottom>
      <diagonal/>
    </border>
    <border>
      <left style="thin">
        <color rgb="FF7F7F7F"/>
      </left>
      <right/>
      <top style="thin">
        <color indexed="64"/>
      </top>
      <bottom/>
      <diagonal/>
    </border>
    <border>
      <left/>
      <right style="thin">
        <color indexed="64"/>
      </right>
      <top style="thin">
        <color theme="6"/>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int="0.79998168889431442"/>
      </top>
      <bottom style="thin">
        <color theme="4" tint="0.79998168889431442"/>
      </bottom>
      <diagonal/>
    </border>
    <border>
      <left/>
      <right/>
      <top style="double">
        <color theme="4" tint="0.79998168889431442"/>
      </top>
      <bottom style="double">
        <color indexed="64"/>
      </bottom>
      <diagonal/>
    </border>
    <border>
      <left/>
      <right/>
      <top style="thin">
        <color theme="4" tint="0.79998168889431442"/>
      </top>
      <bottom style="double">
        <color indexed="64"/>
      </bottom>
      <diagonal/>
    </border>
    <border>
      <left style="thin">
        <color indexed="64"/>
      </left>
      <right style="thin">
        <color indexed="64"/>
      </right>
      <top/>
      <bottom style="double">
        <color indexed="64"/>
      </bottom>
      <diagonal/>
    </border>
    <border>
      <left style="medium">
        <color rgb="FFFFFFFF"/>
      </left>
      <right style="medium">
        <color rgb="FFFFFFFF"/>
      </right>
      <top style="medium">
        <color rgb="FFFFFFFF"/>
      </top>
      <bottom style="thick">
        <color rgb="FFFFFFFF"/>
      </bottom>
      <diagonal/>
    </border>
    <border>
      <left style="medium">
        <color rgb="FFFFFFFF"/>
      </left>
      <right style="medium">
        <color rgb="FFFFFFFF"/>
      </right>
      <top style="thick">
        <color rgb="FFFFFFFF"/>
      </top>
      <bottom/>
      <diagonal/>
    </border>
    <border>
      <left style="medium">
        <color rgb="FFFFFFFF"/>
      </left>
      <right style="medium">
        <color rgb="FFFFFFFF"/>
      </right>
      <top/>
      <bottom/>
      <diagonal/>
    </border>
    <border>
      <left style="medium">
        <color rgb="FFFFFFFF"/>
      </left>
      <right style="medium">
        <color rgb="FFFFFFFF"/>
      </right>
      <top/>
      <bottom style="medium">
        <color rgb="FFFFFFFF"/>
      </bottom>
      <diagonal/>
    </border>
    <border>
      <left style="medium">
        <color rgb="FFFFFFFF"/>
      </left>
      <right/>
      <top/>
      <bottom/>
      <diagonal/>
    </border>
    <border>
      <left/>
      <right style="medium">
        <color rgb="FFFFFFFF"/>
      </right>
      <top/>
      <bottom/>
      <diagonal/>
    </border>
    <border>
      <left style="medium">
        <color theme="4" tint="0.79998168889431442"/>
      </left>
      <right/>
      <top style="thin">
        <color indexed="64"/>
      </top>
      <bottom/>
      <diagonal/>
    </border>
    <border>
      <left/>
      <right style="medium">
        <color theme="4" tint="0.79998168889431442"/>
      </right>
      <top style="thin">
        <color indexed="64"/>
      </top>
      <bottom/>
      <diagonal/>
    </border>
    <border>
      <left style="thin">
        <color indexed="64"/>
      </left>
      <right style="medium">
        <color theme="4" tint="0.79995117038483843"/>
      </right>
      <top style="thin">
        <color indexed="64"/>
      </top>
      <bottom/>
      <diagonal/>
    </border>
    <border>
      <left style="medium">
        <color theme="4" tint="0.79995117038483843"/>
      </left>
      <right/>
      <top style="thin">
        <color indexed="64"/>
      </top>
      <bottom/>
      <diagonal/>
    </border>
    <border>
      <left style="medium">
        <color theme="4" tint="0.79995117038483843"/>
      </left>
      <right/>
      <top style="thin">
        <color indexed="64"/>
      </top>
      <bottom style="medium">
        <color theme="4" tint="0.79995117038483843"/>
      </bottom>
      <diagonal/>
    </border>
    <border>
      <left/>
      <right/>
      <top style="thin">
        <color indexed="64"/>
      </top>
      <bottom style="medium">
        <color theme="4" tint="0.79995117038483843"/>
      </bottom>
      <diagonal/>
    </border>
    <border>
      <left/>
      <right style="thin">
        <color indexed="64"/>
      </right>
      <top style="thin">
        <color indexed="64"/>
      </top>
      <bottom style="medium">
        <color theme="4" tint="0.79995117038483843"/>
      </bottom>
      <diagonal/>
    </border>
    <border>
      <left style="medium">
        <color theme="4" tint="0.79995117038483843"/>
      </left>
      <right/>
      <top style="medium">
        <color theme="4" tint="0.79995117038483843"/>
      </top>
      <bottom style="medium">
        <color theme="4" tint="0.79995117038483843"/>
      </bottom>
      <diagonal/>
    </border>
    <border>
      <left/>
      <right style="medium">
        <color theme="4" tint="0.79995117038483843"/>
      </right>
      <top style="medium">
        <color theme="4" tint="0.79995117038483843"/>
      </top>
      <bottom style="medium">
        <color theme="4" tint="0.79995117038483843"/>
      </bottom>
      <diagonal/>
    </border>
    <border>
      <left/>
      <right style="thin">
        <color indexed="64"/>
      </right>
      <top style="medium">
        <color theme="4" tint="0.79995117038483843"/>
      </top>
      <bottom style="medium">
        <color theme="4" tint="0.79995117038483843"/>
      </bottom>
      <diagonal/>
    </border>
    <border>
      <left style="medium">
        <color theme="4" tint="0.79995117038483843"/>
      </left>
      <right/>
      <top style="medium">
        <color theme="4" tint="0.79995117038483843"/>
      </top>
      <bottom style="double">
        <color indexed="64"/>
      </bottom>
      <diagonal/>
    </border>
    <border>
      <left/>
      <right style="medium">
        <color theme="4" tint="0.79995117038483843"/>
      </right>
      <top style="medium">
        <color theme="4" tint="0.79995117038483843"/>
      </top>
      <bottom style="double">
        <color indexed="64"/>
      </bottom>
      <diagonal/>
    </border>
    <border>
      <left/>
      <right style="thin">
        <color indexed="64"/>
      </right>
      <top style="medium">
        <color theme="4" tint="0.79995117038483843"/>
      </top>
      <bottom style="double">
        <color indexed="64"/>
      </bottom>
      <diagonal/>
    </border>
    <border>
      <left style="thin">
        <color theme="4" tint="0.59999389629810485"/>
      </left>
      <right/>
      <top/>
      <bottom style="thin">
        <color theme="4" tint="0.59999389629810485"/>
      </bottom>
      <diagonal/>
    </border>
    <border>
      <left/>
      <right style="thin">
        <color theme="4" tint="0.59999389629810485"/>
      </right>
      <top/>
      <bottom style="thin">
        <color theme="4" tint="0.59999389629810485"/>
      </bottom>
      <diagonal/>
    </border>
    <border>
      <left style="medium">
        <color theme="4" tint="0.79995117038483843"/>
      </left>
      <right/>
      <top/>
      <bottom style="medium">
        <color theme="4" tint="0.79995117038483843"/>
      </bottom>
      <diagonal/>
    </border>
    <border>
      <left/>
      <right style="medium">
        <color theme="4" tint="0.79995117038483843"/>
      </right>
      <top/>
      <bottom style="medium">
        <color theme="4" tint="0.79995117038483843"/>
      </bottom>
      <diagonal/>
    </border>
    <border>
      <left style="medium">
        <color theme="4" tint="0.79995117038483843"/>
      </left>
      <right style="medium">
        <color theme="4" tint="0.79995117038483843"/>
      </right>
      <top style="medium">
        <color theme="4" tint="0.79995117038483843"/>
      </top>
      <bottom style="medium">
        <color theme="4" tint="0.79995117038483843"/>
      </bottom>
      <diagonal/>
    </border>
    <border>
      <left/>
      <right style="thin">
        <color indexed="64"/>
      </right>
      <top style="medium">
        <color theme="4" tint="0.79995117038483843"/>
      </top>
      <bottom/>
      <diagonal/>
    </border>
    <border>
      <left style="medium">
        <color theme="4" tint="0.79995117038483843"/>
      </left>
      <right style="medium">
        <color theme="4" tint="0.79995117038483843"/>
      </right>
      <top style="medium">
        <color theme="4" tint="0.79995117038483843"/>
      </top>
      <bottom style="double">
        <color indexed="64"/>
      </bottom>
      <diagonal/>
    </border>
    <border>
      <left/>
      <right/>
      <top/>
      <bottom style="medium">
        <color theme="4" tint="0.79995117038483843"/>
      </bottom>
      <diagonal/>
    </border>
    <border>
      <left/>
      <right style="thin">
        <color indexed="64"/>
      </right>
      <top/>
      <bottom style="medium">
        <color theme="4" tint="0.79995117038483843"/>
      </bottom>
      <diagonal/>
    </border>
    <border>
      <left style="thin">
        <color indexed="64"/>
      </left>
      <right style="medium">
        <color theme="4" tint="0.79995117038483843"/>
      </right>
      <top/>
      <bottom/>
      <diagonal/>
    </border>
    <border>
      <left style="medium">
        <color theme="4" tint="0.79995117038483843"/>
      </left>
      <right style="medium">
        <color theme="4" tint="0.79995117038483843"/>
      </right>
      <top/>
      <bottom style="medium">
        <color theme="4" tint="0.79995117038483843"/>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theme="4" tint="0.79995117038483843"/>
      </left>
      <right style="thin">
        <color indexed="64"/>
      </right>
      <top style="medium">
        <color theme="4" tint="0.79995117038483843"/>
      </top>
      <bottom/>
      <diagonal/>
    </border>
    <border>
      <left style="medium">
        <color theme="4" tint="0.79995117038483843"/>
      </left>
      <right style="thin">
        <color indexed="64"/>
      </right>
      <top/>
      <bottom style="medium">
        <color theme="4" tint="0.79995117038483843"/>
      </bottom>
      <diagonal/>
    </border>
    <border>
      <left style="thin">
        <color indexed="64"/>
      </left>
      <right style="medium">
        <color theme="4" tint="0.79995117038483843"/>
      </right>
      <top/>
      <bottom style="double">
        <color indexed="64"/>
      </bottom>
      <diagonal/>
    </border>
    <border>
      <left style="thin">
        <color theme="4" tint="0.59999389629810485"/>
      </left>
      <right/>
      <top style="double">
        <color indexed="64"/>
      </top>
      <bottom style="thin">
        <color theme="4" tint="0.59999389629810485"/>
      </bottom>
      <diagonal/>
    </border>
    <border>
      <left/>
      <right style="thin">
        <color theme="4" tint="0.59999389629810485"/>
      </right>
      <top style="double">
        <color indexed="64"/>
      </top>
      <bottom style="thin">
        <color theme="4" tint="0.59999389629810485"/>
      </bottom>
      <diagonal/>
    </border>
    <border>
      <left/>
      <right/>
      <top style="double">
        <color indexed="64"/>
      </top>
      <bottom style="medium">
        <color theme="4" tint="0.79995117038483843"/>
      </bottom>
      <diagonal/>
    </border>
    <border>
      <left/>
      <right style="thin">
        <color indexed="64"/>
      </right>
      <top style="double">
        <color indexed="64"/>
      </top>
      <bottom style="medium">
        <color theme="4" tint="0.79995117038483843"/>
      </bottom>
      <diagonal/>
    </border>
    <border>
      <left style="medium">
        <color theme="4" tint="0.79995117038483843"/>
      </left>
      <right style="medium">
        <color theme="4" tint="0.79995117038483843"/>
      </right>
      <top/>
      <bottom style="double">
        <color indexed="64"/>
      </bottom>
      <diagonal/>
    </border>
    <border>
      <left style="medium">
        <color theme="4" tint="0.79995117038483843"/>
      </left>
      <right style="thin">
        <color indexed="64"/>
      </right>
      <top style="medium">
        <color theme="4" tint="0.79995117038483843"/>
      </top>
      <bottom style="double">
        <color indexed="64"/>
      </bottom>
      <diagonal/>
    </border>
    <border>
      <left style="medium">
        <color theme="4" tint="0.79995117038483843"/>
      </left>
      <right style="medium">
        <color theme="4" tint="0.79995117038483843"/>
      </right>
      <top style="medium">
        <color theme="4" tint="0.79995117038483843"/>
      </top>
      <bottom/>
      <diagonal/>
    </border>
    <border>
      <left style="medium">
        <color theme="4" tint="0.79995117038483843"/>
      </left>
      <right style="thin">
        <color rgb="FF7F7F7F"/>
      </right>
      <top style="medium">
        <color theme="4" tint="0.79995117038483843"/>
      </top>
      <bottom/>
      <diagonal/>
    </border>
    <border>
      <left style="medium">
        <color theme="4" tint="0.79995117038483843"/>
      </left>
      <right style="medium">
        <color theme="4" tint="0.79995117038483843"/>
      </right>
      <top/>
      <bottom/>
      <diagonal/>
    </border>
    <border>
      <left style="medium">
        <color theme="4" tint="0.79995117038483843"/>
      </left>
      <right style="thin">
        <color rgb="FF7F7F7F"/>
      </right>
      <top/>
      <bottom/>
      <diagonal/>
    </border>
    <border>
      <left style="medium">
        <color theme="4" tint="0.79995117038483843"/>
      </left>
      <right style="medium">
        <color theme="4" tint="0.79995117038483843"/>
      </right>
      <top style="double">
        <color indexed="64"/>
      </top>
      <bottom style="medium">
        <color theme="4" tint="0.79995117038483843"/>
      </bottom>
      <diagonal/>
    </border>
    <border>
      <left style="medium">
        <color theme="4" tint="0.79995117038483843"/>
      </left>
      <right/>
      <top style="double">
        <color indexed="64"/>
      </top>
      <bottom style="medium">
        <color theme="4" tint="0.79998168889431442"/>
      </bottom>
      <diagonal/>
    </border>
    <border>
      <left style="medium">
        <color theme="4" tint="0.79995117038483843"/>
      </left>
      <right/>
      <top style="medium">
        <color theme="4" tint="0.79998168889431442"/>
      </top>
      <bottom style="thin">
        <color indexed="64"/>
      </bottom>
      <diagonal/>
    </border>
    <border>
      <left/>
      <right style="thin">
        <color theme="4" tint="0.79998168889431442"/>
      </right>
      <top style="medium">
        <color theme="4" tint="0.79998168889431442"/>
      </top>
      <bottom style="thin">
        <color indexed="64"/>
      </bottom>
      <diagonal/>
    </border>
    <border>
      <left style="medium">
        <color theme="4" tint="0.79995117038483843"/>
      </left>
      <right/>
      <top style="thin">
        <color indexed="64"/>
      </top>
      <bottom style="double">
        <color indexed="64"/>
      </bottom>
      <diagonal/>
    </border>
    <border>
      <left style="thin">
        <color indexed="64"/>
      </left>
      <right style="medium">
        <color theme="4" tint="0.79995117038483843"/>
      </right>
      <top/>
      <bottom style="medium">
        <color theme="4" tint="0.79995117038483843"/>
      </bottom>
      <diagonal/>
    </border>
    <border>
      <left style="thin">
        <color indexed="64"/>
      </left>
      <right style="medium">
        <color theme="4" tint="0.79995117038483843"/>
      </right>
      <top style="medium">
        <color theme="4" tint="0.79995117038483843"/>
      </top>
      <bottom style="medium">
        <color theme="4" tint="0.79995117038483843"/>
      </bottom>
      <diagonal/>
    </border>
    <border>
      <left style="medium">
        <color theme="4" tint="0.79995117038483843"/>
      </left>
      <right style="thin">
        <color indexed="64"/>
      </right>
      <top style="medium">
        <color theme="4" tint="0.79995117038483843"/>
      </top>
      <bottom style="medium">
        <color theme="4" tint="0.79995117038483843"/>
      </bottom>
      <diagonal/>
    </border>
    <border>
      <left style="thin">
        <color indexed="64"/>
      </left>
      <right style="medium">
        <color theme="4" tint="0.79995117038483843"/>
      </right>
      <top style="medium">
        <color theme="4" tint="0.79995117038483843"/>
      </top>
      <bottom style="thin">
        <color indexed="64"/>
      </bottom>
      <diagonal/>
    </border>
    <border>
      <left style="medium">
        <color theme="4" tint="0.79995117038483843"/>
      </left>
      <right style="medium">
        <color theme="4" tint="0.79995117038483843"/>
      </right>
      <top style="medium">
        <color theme="4" tint="0.79995117038483843"/>
      </top>
      <bottom style="thin">
        <color indexed="64"/>
      </bottom>
      <diagonal/>
    </border>
    <border>
      <left style="medium">
        <color theme="4" tint="0.79995117038483843"/>
      </left>
      <right style="thin">
        <color indexed="64"/>
      </right>
      <top style="medium">
        <color theme="4" tint="0.79995117038483843"/>
      </top>
      <bottom style="thin">
        <color indexed="64"/>
      </bottom>
      <diagonal/>
    </border>
    <border>
      <left style="thin">
        <color rgb="FF7F7F7F"/>
      </left>
      <right style="thin">
        <color indexed="64"/>
      </right>
      <top style="thin">
        <color rgb="FF7F7F7F"/>
      </top>
      <bottom style="thin">
        <color rgb="FF7F7F7F"/>
      </bottom>
      <diagonal/>
    </border>
    <border>
      <left style="medium">
        <color rgb="FFD9E1F2"/>
      </left>
      <right/>
      <top style="thin">
        <color indexed="64"/>
      </top>
      <bottom/>
      <diagonal/>
    </border>
    <border>
      <left/>
      <right style="medium">
        <color rgb="FFD9E1F2"/>
      </right>
      <top style="thin">
        <color indexed="64"/>
      </top>
      <bottom/>
      <diagonal/>
    </border>
    <border>
      <left/>
      <right style="thin">
        <color rgb="FF7F7F7F"/>
      </right>
      <top style="thin">
        <color theme="4" tint="0.79998168889431442"/>
      </top>
      <bottom style="double">
        <color indexed="64"/>
      </bottom>
      <diagonal/>
    </border>
    <border>
      <left/>
      <right style="thin">
        <color rgb="FF7F7F7F"/>
      </right>
      <top style="double">
        <color indexed="64"/>
      </top>
      <bottom/>
      <diagonal/>
    </border>
    <border>
      <left style="thin">
        <color theme="4" tint="0.79998168889431442"/>
      </left>
      <right/>
      <top/>
      <bottom style="thin">
        <color indexed="64"/>
      </bottom>
      <diagonal/>
    </border>
    <border>
      <left style="thin">
        <color rgb="FF7F7F7F"/>
      </left>
      <right style="thin">
        <color rgb="FF7F7F7F"/>
      </right>
      <top style="double">
        <color indexed="64"/>
      </top>
      <bottom/>
      <diagonal/>
    </border>
    <border>
      <left style="thin">
        <color theme="4" tint="0.79998168889431442"/>
      </left>
      <right/>
      <top/>
      <bottom/>
      <diagonal/>
    </border>
    <border>
      <left/>
      <right style="thin">
        <color theme="4" tint="0.79998168889431442"/>
      </right>
      <top/>
      <bottom/>
      <diagonal/>
    </border>
    <border>
      <left/>
      <right style="thin">
        <color theme="4" tint="0.79998168889431442"/>
      </right>
      <top style="double">
        <color indexed="64"/>
      </top>
      <bottom style="medium">
        <color theme="4" tint="0.79998168889431442"/>
      </bottom>
      <diagonal/>
    </border>
    <border>
      <left/>
      <right style="medium">
        <color theme="4" tint="0.79998168889431442"/>
      </right>
      <top style="medium">
        <color theme="4" tint="0.79998168889431442"/>
      </top>
      <bottom style="double">
        <color indexed="64"/>
      </bottom>
      <diagonal/>
    </border>
  </borders>
  <cellStyleXfs count="8">
    <xf numFmtId="0" fontId="0" fillId="0" borderId="0"/>
    <xf numFmtId="0" fontId="8" fillId="0" borderId="0" applyNumberFormat="0" applyFill="0" applyBorder="0" applyAlignment="0" applyProtection="0"/>
    <xf numFmtId="0" fontId="47" fillId="20" borderId="0" applyNumberFormat="0" applyBorder="0" applyAlignment="0" applyProtection="0"/>
    <xf numFmtId="0" fontId="51" fillId="21" borderId="33" applyNumberFormat="0" applyAlignment="0" applyProtection="0"/>
    <xf numFmtId="0" fontId="72" fillId="0" borderId="233" applyNumberFormat="0" applyFill="0" applyAlignment="0" applyProtection="0"/>
    <xf numFmtId="0" fontId="81" fillId="0" borderId="234" applyNumberFormat="0" applyFill="0" applyAlignment="0" applyProtection="0"/>
    <xf numFmtId="0" fontId="82" fillId="0" borderId="235" applyNumberFormat="0" applyFill="0" applyAlignment="0" applyProtection="0"/>
    <xf numFmtId="0" fontId="82" fillId="0" borderId="0" applyNumberFormat="0" applyFill="0" applyBorder="0" applyAlignment="0" applyProtection="0"/>
  </cellStyleXfs>
  <cellXfs count="1189">
    <xf numFmtId="0" fontId="0" fillId="0" borderId="0" xfId="0"/>
    <xf numFmtId="0" fontId="6" fillId="2" borderId="0" xfId="0" applyFont="1" applyFill="1"/>
    <xf numFmtId="0" fontId="0" fillId="2" borderId="0" xfId="0" applyFill="1" applyAlignment="1">
      <alignment horizontal="left" vertical="top"/>
    </xf>
    <xf numFmtId="0" fontId="0" fillId="2" borderId="0" xfId="0" applyFill="1"/>
    <xf numFmtId="0" fontId="16" fillId="2" borderId="0" xfId="0" applyFont="1" applyFill="1" applyAlignment="1">
      <alignment horizontal="right" vertical="center"/>
    </xf>
    <xf numFmtId="0" fontId="14" fillId="2" borderId="0" xfId="0" applyFont="1" applyFill="1"/>
    <xf numFmtId="0" fontId="0" fillId="2" borderId="0" xfId="0" applyFill="1" applyAlignment="1">
      <alignment horizontal="center"/>
    </xf>
    <xf numFmtId="0" fontId="6" fillId="2" borderId="0" xfId="0" applyFont="1" applyFill="1" applyAlignment="1">
      <alignment horizontal="center" vertical="center"/>
    </xf>
    <xf numFmtId="0" fontId="14" fillId="2" borderId="0" xfId="0" applyFont="1" applyFill="1" applyAlignment="1">
      <alignment horizontal="center" vertical="center"/>
    </xf>
    <xf numFmtId="0" fontId="6" fillId="2" borderId="0" xfId="0" applyFont="1" applyFill="1" applyAlignment="1">
      <alignment vertical="center"/>
    </xf>
    <xf numFmtId="0" fontId="0" fillId="2" borderId="0" xfId="0" applyFill="1" applyAlignment="1">
      <alignment horizontal="left" vertical="center"/>
    </xf>
    <xf numFmtId="0" fontId="20" fillId="2" borderId="0" xfId="0" applyFont="1" applyFill="1" applyAlignment="1">
      <alignment horizontal="left" vertical="center"/>
    </xf>
    <xf numFmtId="0" fontId="15" fillId="2" borderId="0" xfId="0" applyFont="1" applyFill="1" applyAlignment="1">
      <alignment horizontal="left" vertical="center"/>
    </xf>
    <xf numFmtId="0" fontId="0" fillId="2" borderId="8" xfId="0" applyFill="1" applyBorder="1" applyAlignment="1">
      <alignment vertical="center"/>
    </xf>
    <xf numFmtId="0" fontId="0" fillId="2" borderId="13" xfId="0" applyFill="1" applyBorder="1"/>
    <xf numFmtId="0" fontId="0" fillId="2" borderId="21" xfId="0" applyFill="1" applyBorder="1" applyAlignment="1">
      <alignment vertical="center"/>
    </xf>
    <xf numFmtId="0" fontId="0" fillId="2" borderId="0" xfId="0" applyFill="1" applyAlignment="1">
      <alignment vertical="center"/>
    </xf>
    <xf numFmtId="0" fontId="0" fillId="0" borderId="0" xfId="0" applyAlignment="1">
      <alignment horizontal="left" vertical="center"/>
    </xf>
    <xf numFmtId="0" fontId="0" fillId="2" borderId="0" xfId="0" applyFill="1" applyAlignment="1">
      <alignment vertical="center" wrapText="1"/>
    </xf>
    <xf numFmtId="0" fontId="6" fillId="2" borderId="0" xfId="0" applyFont="1" applyFill="1" applyAlignment="1">
      <alignment vertical="center" wrapText="1"/>
    </xf>
    <xf numFmtId="0" fontId="6" fillId="2" borderId="13" xfId="0" applyFont="1" applyFill="1" applyBorder="1"/>
    <xf numFmtId="0" fontId="22" fillId="2" borderId="0" xfId="0" applyFont="1" applyFill="1" applyAlignment="1">
      <alignment vertical="center"/>
    </xf>
    <xf numFmtId="0" fontId="23" fillId="2" borderId="0" xfId="0" applyFont="1" applyFill="1" applyAlignment="1">
      <alignment horizontal="center" vertical="center"/>
    </xf>
    <xf numFmtId="0" fontId="0" fillId="2" borderId="7" xfId="0" applyFill="1" applyBorder="1" applyAlignment="1">
      <alignment horizontal="left" vertical="center"/>
    </xf>
    <xf numFmtId="0" fontId="6" fillId="2" borderId="20" xfId="0" applyFont="1" applyFill="1" applyBorder="1"/>
    <xf numFmtId="0" fontId="0" fillId="4" borderId="0" xfId="0" applyFill="1" applyAlignment="1">
      <alignment horizontal="left" vertical="center"/>
    </xf>
    <xf numFmtId="0" fontId="22" fillId="2" borderId="0" xfId="0" applyFont="1" applyFill="1"/>
    <xf numFmtId="0" fontId="0" fillId="2" borderId="6" xfId="0" applyFill="1" applyBorder="1" applyAlignment="1">
      <alignment vertical="center" wrapText="1"/>
    </xf>
    <xf numFmtId="0" fontId="0" fillId="2" borderId="4" xfId="0" applyFill="1" applyBorder="1" applyAlignment="1">
      <alignment vertical="center"/>
    </xf>
    <xf numFmtId="0" fontId="0" fillId="2" borderId="6" xfId="0" applyFill="1" applyBorder="1" applyAlignment="1">
      <alignment vertical="center"/>
    </xf>
    <xf numFmtId="0" fontId="14" fillId="2" borderId="12" xfId="0" applyFont="1" applyFill="1" applyBorder="1" applyAlignment="1">
      <alignment vertical="center" wrapText="1"/>
    </xf>
    <xf numFmtId="49" fontId="7" fillId="0" borderId="1" xfId="0" applyNumberFormat="1" applyFont="1" applyBorder="1" applyAlignment="1">
      <alignment horizontal="center"/>
    </xf>
    <xf numFmtId="0" fontId="6" fillId="7" borderId="1" xfId="0" applyFont="1" applyFill="1" applyBorder="1" applyAlignment="1">
      <alignment horizontal="center" wrapText="1"/>
    </xf>
    <xf numFmtId="0" fontId="6" fillId="0" borderId="1" xfId="0" applyFont="1" applyBorder="1" applyAlignment="1">
      <alignment horizontal="center" vertical="center"/>
    </xf>
    <xf numFmtId="0" fontId="6" fillId="0" borderId="1" xfId="0" applyFont="1" applyBorder="1" applyAlignment="1">
      <alignment horizontal="center"/>
    </xf>
    <xf numFmtId="0" fontId="7" fillId="2" borderId="19" xfId="0" applyFont="1" applyFill="1" applyBorder="1" applyAlignment="1">
      <alignment horizontal="center" vertical="center"/>
    </xf>
    <xf numFmtId="164" fontId="6" fillId="4" borderId="4" xfId="0" applyNumberFormat="1" applyFont="1" applyFill="1" applyBorder="1" applyAlignment="1">
      <alignment horizontal="center" vertical="center"/>
    </xf>
    <xf numFmtId="164" fontId="6" fillId="4" borderId="6" xfId="0" applyNumberFormat="1" applyFont="1" applyFill="1" applyBorder="1" applyAlignment="1">
      <alignment horizontal="center" vertical="center"/>
    </xf>
    <xf numFmtId="164" fontId="7" fillId="4" borderId="10" xfId="0" applyNumberFormat="1" applyFont="1" applyFill="1" applyBorder="1" applyAlignment="1">
      <alignment horizontal="center" vertical="center"/>
    </xf>
    <xf numFmtId="0" fontId="14" fillId="2" borderId="0" xfId="0" applyFont="1" applyFill="1" applyAlignment="1">
      <alignment vertical="center"/>
    </xf>
    <xf numFmtId="0" fontId="0" fillId="2" borderId="0" xfId="0" applyFill="1" applyProtection="1">
      <protection locked="0"/>
    </xf>
    <xf numFmtId="0" fontId="6" fillId="2" borderId="0" xfId="0" applyFont="1" applyFill="1" applyProtection="1">
      <protection locked="0"/>
    </xf>
    <xf numFmtId="0" fontId="6" fillId="6" borderId="27" xfId="0" applyFont="1" applyFill="1" applyBorder="1" applyAlignment="1">
      <alignment vertical="center" textRotation="255" wrapText="1"/>
    </xf>
    <xf numFmtId="0" fontId="7" fillId="0" borderId="1" xfId="0" applyFont="1" applyBorder="1" applyAlignment="1">
      <alignment horizontal="center" wrapText="1"/>
    </xf>
    <xf numFmtId="164" fontId="6" fillId="4" borderId="8" xfId="0" applyNumberFormat="1" applyFont="1" applyFill="1" applyBorder="1" applyAlignment="1">
      <alignment horizontal="center" vertical="center"/>
    </xf>
    <xf numFmtId="164" fontId="6" fillId="4" borderId="19" xfId="0" applyNumberFormat="1" applyFont="1" applyFill="1" applyBorder="1" applyAlignment="1">
      <alignment horizontal="center" vertical="center"/>
    </xf>
    <xf numFmtId="0" fontId="7" fillId="2" borderId="8" xfId="0" applyFont="1" applyFill="1" applyBorder="1" applyAlignment="1">
      <alignment horizontal="center" vertical="center"/>
    </xf>
    <xf numFmtId="0" fontId="7" fillId="2" borderId="21" xfId="0" applyFont="1" applyFill="1" applyBorder="1" applyAlignment="1">
      <alignment horizontal="center" vertical="center"/>
    </xf>
    <xf numFmtId="0" fontId="24" fillId="2" borderId="0" xfId="0" applyFont="1" applyFill="1" applyAlignment="1">
      <alignment horizontal="left" vertical="center"/>
    </xf>
    <xf numFmtId="0" fontId="24" fillId="2" borderId="0" xfId="0" applyFont="1" applyFill="1" applyAlignment="1">
      <alignment vertical="center"/>
    </xf>
    <xf numFmtId="0" fontId="24" fillId="2" borderId="0" xfId="0" applyFont="1" applyFill="1"/>
    <xf numFmtId="0" fontId="36" fillId="2" borderId="0" xfId="0" applyFont="1" applyFill="1" applyAlignment="1">
      <alignment horizontal="center" vertical="center"/>
    </xf>
    <xf numFmtId="0" fontId="24" fillId="2" borderId="0" xfId="0" applyFont="1" applyFill="1" applyAlignment="1">
      <alignment horizontal="left" vertical="top"/>
    </xf>
    <xf numFmtId="0" fontId="38" fillId="2" borderId="0" xfId="0" applyFont="1" applyFill="1"/>
    <xf numFmtId="0" fontId="31" fillId="2" borderId="0" xfId="0" applyFont="1" applyFill="1" applyAlignment="1">
      <alignment horizontal="center"/>
    </xf>
    <xf numFmtId="0" fontId="31" fillId="0" borderId="0" xfId="0" applyFont="1" applyAlignment="1">
      <alignment horizontal="center"/>
    </xf>
    <xf numFmtId="0" fontId="24" fillId="2" borderId="0" xfId="0" applyFont="1" applyFill="1" applyAlignment="1">
      <alignment horizontal="center" vertical="center" wrapText="1"/>
    </xf>
    <xf numFmtId="0" fontId="41" fillId="0" borderId="0" xfId="0" applyFont="1"/>
    <xf numFmtId="0" fontId="24" fillId="0" borderId="0" xfId="0" applyFont="1" applyAlignment="1">
      <alignment horizontal="left" vertical="center"/>
    </xf>
    <xf numFmtId="0" fontId="24" fillId="4" borderId="0" xfId="0" applyFont="1" applyFill="1"/>
    <xf numFmtId="0" fontId="24" fillId="4" borderId="0" xfId="0" applyFont="1" applyFill="1" applyAlignment="1">
      <alignment horizontal="left" vertical="center"/>
    </xf>
    <xf numFmtId="0" fontId="24" fillId="2" borderId="0" xfId="0" applyFont="1" applyFill="1" applyAlignment="1">
      <alignment wrapText="1"/>
    </xf>
    <xf numFmtId="16" fontId="24" fillId="2" borderId="0" xfId="0" applyNumberFormat="1" applyFont="1" applyFill="1"/>
    <xf numFmtId="0" fontId="24" fillId="0" borderId="0" xfId="0" applyFont="1"/>
    <xf numFmtId="0" fontId="37" fillId="2" borderId="0" xfId="0" applyFont="1" applyFill="1" applyAlignment="1">
      <alignment vertical="center"/>
    </xf>
    <xf numFmtId="0" fontId="37" fillId="2" borderId="0" xfId="0" applyFont="1" applyFill="1" applyAlignment="1">
      <alignment horizontal="center" vertical="center"/>
    </xf>
    <xf numFmtId="0" fontId="24" fillId="2" borderId="0" xfId="0" applyFont="1" applyFill="1" applyAlignment="1">
      <alignment horizontal="left" vertical="center" wrapText="1"/>
    </xf>
    <xf numFmtId="0" fontId="37" fillId="2" borderId="0" xfId="0" applyFont="1" applyFill="1"/>
    <xf numFmtId="0" fontId="36" fillId="2" borderId="0" xfId="0" applyFont="1" applyFill="1"/>
    <xf numFmtId="0" fontId="36" fillId="2" borderId="0" xfId="0" applyFont="1" applyFill="1" applyAlignment="1">
      <alignment vertical="center"/>
    </xf>
    <xf numFmtId="0" fontId="24" fillId="2" borderId="28" xfId="0" applyFont="1" applyFill="1" applyBorder="1"/>
    <xf numFmtId="0" fontId="37" fillId="2" borderId="28" xfId="0" applyFont="1" applyFill="1" applyBorder="1" applyAlignment="1">
      <alignment vertical="center"/>
    </xf>
    <xf numFmtId="0" fontId="37" fillId="2" borderId="28" xfId="0" applyFont="1" applyFill="1" applyBorder="1" applyAlignment="1">
      <alignment horizontal="center" vertical="center"/>
    </xf>
    <xf numFmtId="0" fontId="24" fillId="2" borderId="29" xfId="0" applyFont="1" applyFill="1" applyBorder="1" applyAlignment="1">
      <alignment horizontal="left" vertical="top"/>
    </xf>
    <xf numFmtId="0" fontId="24" fillId="17" borderId="0" xfId="0" applyFont="1" applyFill="1" applyAlignment="1">
      <alignment horizontal="left" vertical="top"/>
    </xf>
    <xf numFmtId="0" fontId="24" fillId="17" borderId="0" xfId="0" applyFont="1" applyFill="1"/>
    <xf numFmtId="0" fontId="36" fillId="17" borderId="0" xfId="0" applyFont="1" applyFill="1"/>
    <xf numFmtId="0" fontId="36" fillId="17" borderId="0" xfId="0" applyFont="1" applyFill="1" applyAlignment="1">
      <alignment vertical="center"/>
    </xf>
    <xf numFmtId="0" fontId="44" fillId="2" borderId="0" xfId="0" applyFont="1" applyFill="1"/>
    <xf numFmtId="0" fontId="7" fillId="2" borderId="26" xfId="0" applyFont="1" applyFill="1" applyBorder="1" applyAlignment="1">
      <alignment vertical="center" wrapText="1"/>
    </xf>
    <xf numFmtId="0" fontId="17" fillId="2" borderId="0" xfId="0" applyFont="1" applyFill="1" applyAlignment="1">
      <alignment vertical="center"/>
    </xf>
    <xf numFmtId="0" fontId="0" fillId="5" borderId="38" xfId="0" applyFill="1" applyBorder="1" applyAlignment="1">
      <alignment horizontal="center" vertical="center" wrapText="1"/>
    </xf>
    <xf numFmtId="0" fontId="42" fillId="3" borderId="38" xfId="0" applyFont="1" applyFill="1" applyBorder="1" applyAlignment="1">
      <alignment horizontal="right" vertical="center" wrapText="1"/>
    </xf>
    <xf numFmtId="0" fontId="6" fillId="2" borderId="38" xfId="0" applyFont="1" applyFill="1" applyBorder="1" applyAlignment="1" applyProtection="1">
      <alignment horizontal="center" vertical="center" wrapText="1"/>
      <protection locked="0"/>
    </xf>
    <xf numFmtId="0" fontId="43" fillId="17" borderId="38" xfId="0" applyFont="1" applyFill="1" applyBorder="1" applyAlignment="1">
      <alignment horizontal="right"/>
    </xf>
    <xf numFmtId="0" fontId="42" fillId="3" borderId="63" xfId="0" applyFont="1" applyFill="1" applyBorder="1" applyAlignment="1">
      <alignment horizontal="right" vertical="center" wrapText="1"/>
    </xf>
    <xf numFmtId="0" fontId="44" fillId="3" borderId="47" xfId="0" applyFont="1" applyFill="1" applyBorder="1" applyAlignment="1">
      <alignment horizontal="right" vertical="center" wrapText="1"/>
    </xf>
    <xf numFmtId="0" fontId="0" fillId="5" borderId="47" xfId="0" applyFill="1" applyBorder="1" applyAlignment="1">
      <alignment horizontal="center" vertical="center" wrapText="1"/>
    </xf>
    <xf numFmtId="0" fontId="42" fillId="3" borderId="0" xfId="0" applyFont="1" applyFill="1" applyAlignment="1">
      <alignment horizontal="right" vertical="center" wrapText="1"/>
    </xf>
    <xf numFmtId="0" fontId="44" fillId="3" borderId="30" xfId="0" applyFont="1" applyFill="1" applyBorder="1" applyAlignment="1">
      <alignment horizontal="right" vertical="center" wrapText="1"/>
    </xf>
    <xf numFmtId="0" fontId="32" fillId="17" borderId="38" xfId="0" applyFont="1" applyFill="1" applyBorder="1" applyAlignment="1">
      <alignment horizontal="right"/>
    </xf>
    <xf numFmtId="0" fontId="20" fillId="2" borderId="38" xfId="0" applyFont="1" applyFill="1" applyBorder="1" applyAlignment="1" applyProtection="1">
      <alignment horizontal="center" vertical="center"/>
      <protection locked="0"/>
    </xf>
    <xf numFmtId="0" fontId="33" fillId="22" borderId="61" xfId="0" applyFont="1" applyFill="1" applyBorder="1" applyAlignment="1" applyProtection="1">
      <alignment horizontal="right" vertical="center" wrapText="1"/>
      <protection locked="0"/>
    </xf>
    <xf numFmtId="0" fontId="32" fillId="17" borderId="63" xfId="0" applyFont="1" applyFill="1" applyBorder="1" applyAlignment="1">
      <alignment horizontal="right"/>
    </xf>
    <xf numFmtId="0" fontId="43" fillId="17" borderId="63" xfId="0" applyFont="1" applyFill="1" applyBorder="1" applyAlignment="1">
      <alignment horizontal="right"/>
    </xf>
    <xf numFmtId="0" fontId="32" fillId="17" borderId="47" xfId="0" applyFont="1" applyFill="1" applyBorder="1" applyAlignment="1">
      <alignment horizontal="right"/>
    </xf>
    <xf numFmtId="0" fontId="24" fillId="18" borderId="1" xfId="0" applyFont="1" applyFill="1" applyBorder="1"/>
    <xf numFmtId="0" fontId="7" fillId="2" borderId="54" xfId="0" applyFont="1" applyFill="1" applyBorder="1" applyAlignment="1" applyProtection="1">
      <alignment horizontal="center" vertical="center"/>
      <protection locked="0"/>
    </xf>
    <xf numFmtId="0" fontId="5" fillId="17" borderId="54" xfId="0" applyFont="1" applyFill="1" applyBorder="1" applyAlignment="1">
      <alignment horizontal="right"/>
    </xf>
    <xf numFmtId="0" fontId="1" fillId="17" borderId="54" xfId="0" applyFont="1" applyFill="1" applyBorder="1" applyAlignment="1">
      <alignment horizontal="right"/>
    </xf>
    <xf numFmtId="0" fontId="51" fillId="21" borderId="71" xfId="3" applyBorder="1" applyAlignment="1" applyProtection="1">
      <alignment horizontal="right" vertical="center"/>
      <protection locked="0"/>
    </xf>
    <xf numFmtId="0" fontId="33" fillId="17" borderId="49" xfId="0" applyFont="1" applyFill="1" applyBorder="1" applyAlignment="1">
      <alignment horizontal="center" vertical="center" wrapText="1"/>
    </xf>
    <xf numFmtId="0" fontId="33" fillId="11" borderId="31" xfId="0" applyFont="1" applyFill="1" applyBorder="1" applyAlignment="1">
      <alignment horizontal="center" vertical="center" wrapText="1"/>
    </xf>
    <xf numFmtId="0" fontId="35" fillId="12" borderId="83" xfId="0" applyFont="1" applyFill="1" applyBorder="1" applyAlignment="1">
      <alignment horizontal="left" vertical="top"/>
    </xf>
    <xf numFmtId="0" fontId="39" fillId="18" borderId="84" xfId="0" applyFont="1" applyFill="1" applyBorder="1" applyAlignment="1">
      <alignment horizontal="center" vertical="center"/>
    </xf>
    <xf numFmtId="0" fontId="24" fillId="12" borderId="83" xfId="0" applyFont="1" applyFill="1" applyBorder="1" applyAlignment="1">
      <alignment horizontal="left" vertical="top"/>
    </xf>
    <xf numFmtId="0" fontId="36" fillId="0" borderId="84" xfId="0" applyFont="1" applyBorder="1" applyAlignment="1">
      <alignment horizontal="center" vertical="center" wrapText="1"/>
    </xf>
    <xf numFmtId="0" fontId="36" fillId="0" borderId="101" xfId="0" applyFont="1" applyBorder="1" applyAlignment="1">
      <alignment horizontal="center" vertical="center" wrapText="1"/>
    </xf>
    <xf numFmtId="0" fontId="40" fillId="19" borderId="84" xfId="0" applyFont="1" applyFill="1" applyBorder="1" applyAlignment="1">
      <alignment horizontal="center" vertical="center" wrapText="1"/>
    </xf>
    <xf numFmtId="0" fontId="36" fillId="19" borderId="84" xfId="0" applyFont="1" applyFill="1" applyBorder="1" applyAlignment="1">
      <alignment horizontal="center" vertical="center" wrapText="1"/>
    </xf>
    <xf numFmtId="0" fontId="34" fillId="19" borderId="84" xfId="0" applyFont="1" applyFill="1" applyBorder="1" applyAlignment="1">
      <alignment horizontal="center" vertical="center" wrapText="1"/>
    </xf>
    <xf numFmtId="0" fontId="40" fillId="19" borderId="101" xfId="0" applyFont="1" applyFill="1" applyBorder="1" applyAlignment="1">
      <alignment horizontal="center" vertical="center" wrapText="1"/>
    </xf>
    <xf numFmtId="0" fontId="36" fillId="16" borderId="84" xfId="0" applyFont="1" applyFill="1" applyBorder="1" applyAlignment="1">
      <alignment horizontal="center" vertical="center" wrapText="1"/>
    </xf>
    <xf numFmtId="0" fontId="34" fillId="19" borderId="101" xfId="0" applyFont="1" applyFill="1" applyBorder="1" applyAlignment="1">
      <alignment horizontal="center" vertical="center" wrapText="1"/>
    </xf>
    <xf numFmtId="0" fontId="36" fillId="22" borderId="86" xfId="0" applyFont="1" applyFill="1" applyBorder="1" applyAlignment="1">
      <alignment horizontal="right" vertical="center"/>
    </xf>
    <xf numFmtId="0" fontId="39" fillId="18" borderId="104" xfId="0" applyFont="1" applyFill="1" applyBorder="1" applyAlignment="1">
      <alignment horizontal="center" vertical="center"/>
    </xf>
    <xf numFmtId="0" fontId="39" fillId="18" borderId="105" xfId="0" applyFont="1" applyFill="1" applyBorder="1" applyAlignment="1">
      <alignment horizontal="center" vertical="center"/>
    </xf>
    <xf numFmtId="0" fontId="24" fillId="18" borderId="1" xfId="0" applyFont="1" applyFill="1" applyBorder="1" applyAlignment="1">
      <alignment vertical="center" wrapText="1"/>
    </xf>
    <xf numFmtId="0" fontId="6" fillId="2" borderId="54" xfId="0" applyFont="1" applyFill="1" applyBorder="1" applyAlignment="1" applyProtection="1">
      <alignment horizontal="center" vertical="center" wrapText="1"/>
      <protection locked="0"/>
    </xf>
    <xf numFmtId="0" fontId="6" fillId="0" borderId="54" xfId="0" applyFont="1" applyBorder="1" applyAlignment="1" applyProtection="1">
      <alignment horizontal="center" vertical="center"/>
      <protection locked="0"/>
    </xf>
    <xf numFmtId="0" fontId="28" fillId="15" borderId="10" xfId="0" applyFont="1" applyFill="1" applyBorder="1" applyAlignment="1">
      <alignment horizontal="center" vertical="center"/>
    </xf>
    <xf numFmtId="0" fontId="28" fillId="15" borderId="1" xfId="0" applyFont="1" applyFill="1" applyBorder="1" applyAlignment="1">
      <alignment horizontal="center" vertical="center"/>
    </xf>
    <xf numFmtId="0" fontId="18" fillId="22" borderId="63" xfId="0" applyFont="1" applyFill="1" applyBorder="1" applyAlignment="1" applyProtection="1">
      <alignment horizontal="center" vertical="center"/>
      <protection locked="0"/>
    </xf>
    <xf numFmtId="0" fontId="43" fillId="17" borderId="38" xfId="0" applyFont="1" applyFill="1" applyBorder="1" applyAlignment="1">
      <alignment horizontal="right" wrapText="1"/>
    </xf>
    <xf numFmtId="0" fontId="31" fillId="17" borderId="119" xfId="0" applyFont="1" applyFill="1" applyBorder="1" applyAlignment="1" applyProtection="1">
      <alignment horizontal="right" vertical="top" textRotation="135" wrapText="1"/>
      <protection locked="0"/>
    </xf>
    <xf numFmtId="0" fontId="17" fillId="17" borderId="120" xfId="0" applyFont="1" applyFill="1" applyBorder="1" applyAlignment="1" applyProtection="1">
      <alignment horizontal="center" vertical="center"/>
      <protection locked="0"/>
    </xf>
    <xf numFmtId="0" fontId="27" fillId="23" borderId="10" xfId="0" applyFont="1" applyFill="1" applyBorder="1" applyAlignment="1">
      <alignment vertical="center"/>
    </xf>
    <xf numFmtId="0" fontId="34" fillId="17" borderId="75" xfId="0" applyFont="1" applyFill="1" applyBorder="1" applyAlignment="1" applyProtection="1">
      <alignment horizontal="center" vertical="center" wrapText="1"/>
      <protection locked="0"/>
    </xf>
    <xf numFmtId="0" fontId="34" fillId="17" borderId="49" xfId="0" applyFont="1" applyFill="1" applyBorder="1" applyAlignment="1" applyProtection="1">
      <alignment horizontal="center" vertical="center" wrapText="1"/>
      <protection locked="0"/>
    </xf>
    <xf numFmtId="0" fontId="34" fillId="17" borderId="121" xfId="0" applyFont="1" applyFill="1" applyBorder="1" applyAlignment="1" applyProtection="1">
      <alignment horizontal="center" vertical="center" wrapText="1"/>
      <protection locked="0"/>
    </xf>
    <xf numFmtId="0" fontId="34" fillId="17" borderId="75" xfId="0" applyFont="1" applyFill="1" applyBorder="1" applyAlignment="1" applyProtection="1">
      <alignment horizontal="center" vertical="center"/>
      <protection locked="0"/>
    </xf>
    <xf numFmtId="0" fontId="34" fillId="17" borderId="49" xfId="0" applyFont="1" applyFill="1" applyBorder="1" applyAlignment="1">
      <alignment horizontal="center" vertical="center"/>
    </xf>
    <xf numFmtId="0" fontId="31" fillId="17" borderId="49" xfId="0" applyFont="1" applyFill="1" applyBorder="1" applyAlignment="1">
      <alignment horizontal="left" vertical="top" wrapText="1"/>
    </xf>
    <xf numFmtId="0" fontId="34" fillId="17" borderId="49" xfId="0" applyFont="1" applyFill="1" applyBorder="1" applyAlignment="1" applyProtection="1">
      <alignment horizontal="center" vertical="center"/>
      <protection locked="0"/>
    </xf>
    <xf numFmtId="0" fontId="31" fillId="17" borderId="49" xfId="0" applyFont="1" applyFill="1" applyBorder="1" applyAlignment="1" applyProtection="1">
      <alignment horizontal="center" vertical="center" wrapText="1"/>
      <protection locked="0"/>
    </xf>
    <xf numFmtId="0" fontId="31" fillId="17" borderId="49" xfId="0" applyFont="1" applyFill="1" applyBorder="1" applyAlignment="1">
      <alignment horizontal="center" vertical="center" wrapText="1"/>
    </xf>
    <xf numFmtId="0" fontId="34" fillId="4" borderId="49" xfId="0" applyFont="1" applyFill="1" applyBorder="1" applyAlignment="1">
      <alignment horizontal="center" vertical="center"/>
    </xf>
    <xf numFmtId="0" fontId="34" fillId="9" borderId="49" xfId="0" applyFont="1" applyFill="1" applyBorder="1" applyAlignment="1">
      <alignment horizontal="center" vertical="center"/>
    </xf>
    <xf numFmtId="0" fontId="18" fillId="17" borderId="49" xfId="0" applyFont="1" applyFill="1" applyBorder="1" applyAlignment="1">
      <alignment horizontal="center" vertical="center"/>
    </xf>
    <xf numFmtId="0" fontId="17" fillId="17" borderId="49" xfId="0" applyFont="1" applyFill="1" applyBorder="1" applyAlignment="1">
      <alignment horizontal="right"/>
    </xf>
    <xf numFmtId="0" fontId="34" fillId="17" borderId="49" xfId="0" applyFont="1" applyFill="1" applyBorder="1" applyAlignment="1">
      <alignment horizontal="center" vertical="center" wrapText="1"/>
    </xf>
    <xf numFmtId="0" fontId="34" fillId="17" borderId="49" xfId="0" applyFont="1" applyFill="1" applyBorder="1" applyAlignment="1" applyProtection="1">
      <alignment horizontal="left" vertical="top"/>
      <protection locked="0"/>
    </xf>
    <xf numFmtId="0" fontId="34" fillId="17" borderId="57" xfId="0" applyFont="1" applyFill="1" applyBorder="1" applyAlignment="1" applyProtection="1">
      <alignment horizontal="left" vertical="top"/>
      <protection locked="0"/>
    </xf>
    <xf numFmtId="0" fontId="12" fillId="17" borderId="47" xfId="0" applyFont="1" applyFill="1" applyBorder="1" applyAlignment="1">
      <alignment horizontal="center"/>
    </xf>
    <xf numFmtId="0" fontId="20" fillId="0" borderId="38" xfId="0" applyFont="1" applyBorder="1" applyAlignment="1" applyProtection="1">
      <alignment horizontal="center" vertical="center"/>
      <protection locked="0"/>
    </xf>
    <xf numFmtId="0" fontId="20" fillId="0" borderId="47" xfId="0" applyFont="1" applyBorder="1" applyAlignment="1" applyProtection="1">
      <alignment horizontal="center" vertical="center"/>
      <protection locked="0"/>
    </xf>
    <xf numFmtId="0" fontId="20" fillId="0" borderId="38" xfId="0" applyFont="1" applyBorder="1" applyAlignment="1" applyProtection="1">
      <alignment horizontal="center" vertical="center" wrapText="1"/>
      <protection locked="0"/>
    </xf>
    <xf numFmtId="0" fontId="20" fillId="0" borderId="47" xfId="0" applyFont="1" applyBorder="1" applyAlignment="1" applyProtection="1">
      <alignment horizontal="center" vertical="center" wrapText="1"/>
      <protection locked="0"/>
    </xf>
    <xf numFmtId="0" fontId="12" fillId="22" borderId="34" xfId="0" applyFont="1" applyFill="1" applyBorder="1" applyAlignment="1">
      <alignment horizontal="left" vertical="top" textRotation="45" wrapText="1"/>
    </xf>
    <xf numFmtId="0" fontId="11" fillId="5" borderId="55" xfId="0" applyFont="1" applyFill="1" applyBorder="1" applyAlignment="1">
      <alignment horizontal="center" vertical="center" wrapText="1"/>
    </xf>
    <xf numFmtId="0" fontId="18" fillId="18" borderId="38" xfId="0" applyFont="1" applyFill="1" applyBorder="1" applyAlignment="1">
      <alignment horizontal="right" vertical="center" wrapText="1"/>
    </xf>
    <xf numFmtId="0" fontId="18" fillId="18" borderId="47" xfId="0" applyFont="1" applyFill="1" applyBorder="1" applyAlignment="1">
      <alignment horizontal="right" vertical="center" wrapText="1"/>
    </xf>
    <xf numFmtId="0" fontId="18" fillId="18" borderId="53" xfId="0" applyFont="1" applyFill="1" applyBorder="1" applyAlignment="1">
      <alignment horizontal="right" vertical="center" wrapText="1"/>
    </xf>
    <xf numFmtId="0" fontId="18" fillId="18" borderId="37" xfId="0" applyFont="1" applyFill="1" applyBorder="1" applyAlignment="1">
      <alignment horizontal="right" vertical="center" wrapText="1"/>
    </xf>
    <xf numFmtId="0" fontId="18" fillId="18" borderId="64" xfId="0" applyFont="1" applyFill="1" applyBorder="1" applyAlignment="1">
      <alignment horizontal="right" vertical="center" wrapText="1"/>
    </xf>
    <xf numFmtId="0" fontId="7" fillId="0" borderId="1" xfId="0" applyFont="1" applyBorder="1" applyAlignment="1">
      <alignment horizontal="center"/>
    </xf>
    <xf numFmtId="0" fontId="0" fillId="4" borderId="0" xfId="0" applyFill="1" applyAlignment="1">
      <alignment horizontal="center" vertical="center"/>
    </xf>
    <xf numFmtId="164" fontId="51" fillId="21" borderId="33" xfId="3" applyNumberFormat="1" applyAlignment="1" applyProtection="1">
      <alignment horizontal="center" vertical="center"/>
    </xf>
    <xf numFmtId="0" fontId="33" fillId="18" borderId="37" xfId="0" applyFont="1" applyFill="1" applyBorder="1" applyAlignment="1">
      <alignment horizontal="right" vertical="center" wrapText="1"/>
    </xf>
    <xf numFmtId="0" fontId="12" fillId="22" borderId="88" xfId="0" applyFont="1" applyFill="1" applyBorder="1" applyAlignment="1">
      <alignment horizontal="left" vertical="top" textRotation="45" wrapText="1"/>
    </xf>
    <xf numFmtId="0" fontId="1" fillId="17" borderId="95" xfId="0" applyFont="1" applyFill="1" applyBorder="1" applyAlignment="1">
      <alignment horizontal="right"/>
    </xf>
    <xf numFmtId="0" fontId="49" fillId="22" borderId="113" xfId="0" applyFont="1" applyFill="1" applyBorder="1" applyAlignment="1" applyProtection="1">
      <alignment horizontal="right" vertical="center" wrapText="1"/>
      <protection locked="0"/>
    </xf>
    <xf numFmtId="0" fontId="20" fillId="2" borderId="113" xfId="0" applyFont="1" applyFill="1" applyBorder="1" applyAlignment="1" applyProtection="1">
      <alignment horizontal="center" vertical="center" wrapText="1"/>
      <protection locked="0"/>
    </xf>
    <xf numFmtId="0" fontId="0" fillId="10" borderId="138" xfId="0" applyFill="1" applyBorder="1" applyAlignment="1" applyProtection="1">
      <alignment vertical="center" wrapText="1"/>
      <protection locked="0"/>
    </xf>
    <xf numFmtId="0" fontId="0" fillId="5" borderId="137" xfId="0" applyFill="1" applyBorder="1" applyAlignment="1" applyProtection="1">
      <alignment vertical="center" wrapText="1"/>
      <protection locked="0"/>
    </xf>
    <xf numFmtId="0" fontId="27" fillId="23" borderId="139" xfId="0" applyFont="1" applyFill="1" applyBorder="1" applyAlignment="1">
      <alignment vertical="center"/>
    </xf>
    <xf numFmtId="0" fontId="14" fillId="2" borderId="137" xfId="0" applyFont="1" applyFill="1" applyBorder="1" applyAlignment="1" applyProtection="1">
      <alignment horizontal="center" vertical="center" wrapText="1"/>
      <protection locked="0"/>
    </xf>
    <xf numFmtId="0" fontId="7" fillId="3" borderId="115" xfId="0" applyFont="1" applyFill="1" applyBorder="1" applyAlignment="1" applyProtection="1">
      <alignment horizontal="center" vertical="center"/>
      <protection locked="0"/>
    </xf>
    <xf numFmtId="0" fontId="14" fillId="9" borderId="135" xfId="0" applyFont="1" applyFill="1" applyBorder="1" applyAlignment="1" applyProtection="1">
      <alignment horizontal="center" vertical="center"/>
      <protection locked="0"/>
    </xf>
    <xf numFmtId="0" fontId="14" fillId="5" borderId="140" xfId="0" applyFont="1" applyFill="1" applyBorder="1" applyAlignment="1" applyProtection="1">
      <alignment horizontal="center" vertical="center"/>
      <protection locked="0"/>
    </xf>
    <xf numFmtId="0" fontId="14" fillId="4" borderId="135" xfId="0" applyFont="1" applyFill="1" applyBorder="1" applyAlignment="1">
      <alignment horizontal="center" vertical="center"/>
    </xf>
    <xf numFmtId="0" fontId="14" fillId="4" borderId="135" xfId="0" applyFont="1" applyFill="1" applyBorder="1" applyAlignment="1" applyProtection="1">
      <alignment horizontal="center" vertical="center"/>
      <protection locked="0"/>
    </xf>
    <xf numFmtId="0" fontId="14" fillId="9" borderId="135" xfId="0" applyFont="1" applyFill="1" applyBorder="1" applyAlignment="1">
      <alignment horizontal="center" vertical="center"/>
    </xf>
    <xf numFmtId="0" fontId="5" fillId="17" borderId="135" xfId="0" applyFont="1" applyFill="1" applyBorder="1" applyAlignment="1">
      <alignment horizontal="right"/>
    </xf>
    <xf numFmtId="0" fontId="4" fillId="5" borderId="137" xfId="0" applyFont="1" applyFill="1" applyBorder="1" applyAlignment="1" applyProtection="1">
      <alignment horizontal="left" vertical="top"/>
      <protection locked="0"/>
    </xf>
    <xf numFmtId="0" fontId="4" fillId="5" borderId="141" xfId="0" applyFont="1" applyFill="1" applyBorder="1" applyAlignment="1" applyProtection="1">
      <alignment horizontal="left" vertical="top"/>
      <protection locked="0"/>
    </xf>
    <xf numFmtId="0" fontId="20" fillId="22" borderId="69" xfId="0" applyFont="1" applyFill="1" applyBorder="1" applyAlignment="1" applyProtection="1">
      <alignment horizontal="center" vertical="center"/>
      <protection locked="0"/>
    </xf>
    <xf numFmtId="0" fontId="33" fillId="6" borderId="93" xfId="0" applyFont="1" applyFill="1" applyBorder="1" applyAlignment="1">
      <alignment horizontal="center" vertical="center" wrapText="1"/>
    </xf>
    <xf numFmtId="0" fontId="33" fillId="18" borderId="68" xfId="0" applyFont="1" applyFill="1" applyBorder="1" applyAlignment="1" applyProtection="1">
      <alignment horizontal="right" vertical="center" wrapText="1"/>
      <protection locked="0"/>
    </xf>
    <xf numFmtId="0" fontId="14" fillId="2" borderId="54" xfId="0" applyFont="1" applyFill="1" applyBorder="1" applyAlignment="1" applyProtection="1">
      <alignment horizontal="center" vertical="center"/>
      <protection locked="0"/>
    </xf>
    <xf numFmtId="0" fontId="0" fillId="5" borderId="107" xfId="0" applyFill="1" applyBorder="1" applyAlignment="1">
      <alignment horizontal="center" vertical="center" wrapText="1"/>
    </xf>
    <xf numFmtId="0" fontId="51" fillId="21" borderId="71" xfId="3" applyBorder="1" applyAlignment="1" applyProtection="1">
      <alignment horizontal="left" vertical="center" wrapText="1"/>
    </xf>
    <xf numFmtId="164" fontId="6" fillId="4" borderId="1" xfId="0" applyNumberFormat="1" applyFont="1" applyFill="1" applyBorder="1"/>
    <xf numFmtId="164" fontId="0" fillId="6" borderId="54" xfId="0" applyNumberFormat="1" applyFill="1" applyBorder="1" applyAlignment="1">
      <alignment horizontal="center" vertical="center"/>
    </xf>
    <xf numFmtId="164" fontId="0" fillId="6" borderId="93" xfId="0" applyNumberFormat="1" applyFill="1" applyBorder="1" applyAlignment="1">
      <alignment horizontal="center" vertical="center"/>
    </xf>
    <xf numFmtId="0" fontId="14" fillId="2" borderId="38" xfId="0" applyFont="1" applyFill="1" applyBorder="1" applyAlignment="1" applyProtection="1">
      <alignment horizontal="center" vertical="center"/>
      <protection locked="0"/>
    </xf>
    <xf numFmtId="0" fontId="6" fillId="2" borderId="63" xfId="0" applyFont="1" applyFill="1" applyBorder="1" applyAlignment="1" applyProtection="1">
      <alignment horizontal="center" vertical="center" wrapText="1"/>
      <protection locked="0"/>
    </xf>
    <xf numFmtId="0" fontId="6" fillId="2" borderId="47" xfId="0" applyFont="1" applyFill="1" applyBorder="1" applyAlignment="1" applyProtection="1">
      <alignment horizontal="center" vertical="center" wrapText="1"/>
      <protection locked="0"/>
    </xf>
    <xf numFmtId="0" fontId="0" fillId="12" borderId="35" xfId="0" applyFill="1" applyBorder="1" applyAlignment="1">
      <alignment vertical="center" wrapText="1"/>
    </xf>
    <xf numFmtId="0" fontId="10" fillId="5" borderId="37" xfId="0" applyFont="1" applyFill="1" applyBorder="1" applyAlignment="1">
      <alignment horizontal="center" vertical="center" wrapText="1"/>
    </xf>
    <xf numFmtId="0" fontId="44" fillId="5" borderId="120" xfId="0" applyFont="1" applyFill="1" applyBorder="1" applyAlignment="1">
      <alignment vertical="center" wrapText="1"/>
    </xf>
    <xf numFmtId="0" fontId="53" fillId="21" borderId="33" xfId="3" applyFont="1" applyAlignment="1" applyProtection="1">
      <alignment horizontal="center" vertical="center" wrapText="1"/>
    </xf>
    <xf numFmtId="0" fontId="51" fillId="21" borderId="33" xfId="3" applyAlignment="1" applyProtection="1">
      <alignment horizontal="center" wrapText="1"/>
    </xf>
    <xf numFmtId="0" fontId="5" fillId="17" borderId="95" xfId="0" applyFont="1" applyFill="1" applyBorder="1" applyAlignment="1">
      <alignment horizontal="right"/>
    </xf>
    <xf numFmtId="0" fontId="6" fillId="2" borderId="93" xfId="0" applyFont="1" applyFill="1" applyBorder="1" applyAlignment="1" applyProtection="1">
      <alignment horizontal="center" vertical="center" wrapText="1"/>
      <protection locked="0"/>
    </xf>
    <xf numFmtId="0" fontId="0" fillId="0" borderId="54" xfId="0" applyBorder="1" applyAlignment="1" applyProtection="1">
      <alignment horizontal="center" vertical="center" wrapText="1"/>
      <protection locked="0"/>
    </xf>
    <xf numFmtId="0" fontId="0" fillId="0" borderId="93" xfId="0" applyBorder="1" applyAlignment="1" applyProtection="1">
      <alignment horizontal="center" vertical="center" wrapText="1"/>
      <protection locked="0"/>
    </xf>
    <xf numFmtId="0" fontId="51" fillId="21" borderId="33" xfId="3" applyAlignment="1" applyProtection="1">
      <alignment horizontal="right" vertical="center"/>
    </xf>
    <xf numFmtId="0" fontId="20" fillId="2" borderId="93" xfId="0" applyFont="1" applyFill="1" applyBorder="1" applyAlignment="1" applyProtection="1">
      <alignment horizontal="center" vertical="center" wrapText="1"/>
      <protection locked="0"/>
    </xf>
    <xf numFmtId="0" fontId="51" fillId="21" borderId="33" xfId="3" applyAlignment="1" applyProtection="1">
      <alignment horizontal="center" vertical="center"/>
    </xf>
    <xf numFmtId="0" fontId="51" fillId="21" borderId="71" xfId="3" applyBorder="1" applyAlignment="1" applyProtection="1">
      <alignment horizontal="center" vertical="center"/>
    </xf>
    <xf numFmtId="0" fontId="51" fillId="21" borderId="74" xfId="3" applyBorder="1" applyAlignment="1" applyProtection="1">
      <alignment horizontal="center" vertical="center"/>
    </xf>
    <xf numFmtId="0" fontId="17" fillId="23" borderId="170" xfId="0" applyFont="1" applyFill="1" applyBorder="1" applyAlignment="1">
      <alignment vertical="center" wrapText="1"/>
    </xf>
    <xf numFmtId="0" fontId="17" fillId="23" borderId="171" xfId="0" applyFont="1" applyFill="1" applyBorder="1" applyAlignment="1">
      <alignment vertical="center" wrapText="1"/>
    </xf>
    <xf numFmtId="0" fontId="0" fillId="0" borderId="0" xfId="0" applyAlignment="1">
      <alignment wrapText="1"/>
    </xf>
    <xf numFmtId="0" fontId="0" fillId="6" borderId="47" xfId="0" applyFill="1" applyBorder="1" applyAlignment="1">
      <alignment horizontal="center" vertical="center" wrapText="1"/>
    </xf>
    <xf numFmtId="0" fontId="0" fillId="0" borderId="0" xfId="0" applyAlignment="1">
      <alignment horizontal="left" vertical="top" wrapText="1"/>
    </xf>
    <xf numFmtId="0" fontId="20" fillId="2" borderId="0" xfId="0" applyFont="1" applyFill="1" applyAlignment="1">
      <alignment horizontal="center" vertical="center" wrapText="1"/>
    </xf>
    <xf numFmtId="0" fontId="18" fillId="23" borderId="176" xfId="0" applyFont="1" applyFill="1" applyBorder="1" applyAlignment="1">
      <alignment vertical="center" wrapText="1"/>
    </xf>
    <xf numFmtId="0" fontId="18" fillId="23" borderId="177" xfId="0" applyFont="1" applyFill="1" applyBorder="1" applyAlignment="1">
      <alignment vertical="center" wrapText="1"/>
    </xf>
    <xf numFmtId="0" fontId="17" fillId="23" borderId="175" xfId="0" applyFont="1" applyFill="1" applyBorder="1" applyAlignment="1">
      <alignment horizontal="left" vertical="center" wrapText="1"/>
    </xf>
    <xf numFmtId="0" fontId="17" fillId="23" borderId="30" xfId="0" applyFont="1" applyFill="1" applyBorder="1" applyAlignment="1">
      <alignment horizontal="left" vertical="center" wrapText="1"/>
    </xf>
    <xf numFmtId="0" fontId="20" fillId="2" borderId="178" xfId="0" applyFont="1" applyFill="1" applyBorder="1" applyAlignment="1">
      <alignment horizontal="center" vertical="center" wrapText="1"/>
    </xf>
    <xf numFmtId="0" fontId="56" fillId="0" borderId="84" xfId="0" applyFont="1" applyBorder="1" applyAlignment="1">
      <alignment horizontal="center" vertical="center" wrapText="1"/>
    </xf>
    <xf numFmtId="0" fontId="56" fillId="12" borderId="84" xfId="0" applyFont="1" applyFill="1" applyBorder="1" applyAlignment="1">
      <alignment horizontal="center" vertical="center" wrapText="1"/>
    </xf>
    <xf numFmtId="0" fontId="39" fillId="18" borderId="183" xfId="0" applyFont="1" applyFill="1" applyBorder="1" applyAlignment="1">
      <alignment horizontal="center" vertical="center"/>
    </xf>
    <xf numFmtId="0" fontId="55" fillId="0" borderId="183" xfId="0" applyFont="1" applyBorder="1" applyAlignment="1">
      <alignment horizontal="center" vertical="center" wrapText="1"/>
    </xf>
    <xf numFmtId="0" fontId="51" fillId="21" borderId="182" xfId="3" applyBorder="1" applyAlignment="1">
      <alignment horizontal="center" vertical="center" wrapText="1"/>
    </xf>
    <xf numFmtId="0" fontId="36" fillId="22" borderId="184" xfId="0" applyFont="1" applyFill="1" applyBorder="1" applyAlignment="1">
      <alignment horizontal="center" vertical="center"/>
    </xf>
    <xf numFmtId="0" fontId="34" fillId="4" borderId="187" xfId="0" applyFont="1" applyFill="1" applyBorder="1" applyAlignment="1">
      <alignment horizontal="center" vertical="center"/>
    </xf>
    <xf numFmtId="0" fontId="31" fillId="17" borderId="120" xfId="0" applyFont="1" applyFill="1" applyBorder="1" applyAlignment="1">
      <alignment horizontal="left" vertical="top" wrapText="1"/>
    </xf>
    <xf numFmtId="0" fontId="34" fillId="17" borderId="119" xfId="0" applyFont="1" applyFill="1" applyBorder="1" applyAlignment="1" applyProtection="1">
      <alignment horizontal="center" vertical="center"/>
      <protection locked="0"/>
    </xf>
    <xf numFmtId="0" fontId="24" fillId="2" borderId="188" xfId="0" applyFont="1" applyFill="1" applyBorder="1" applyAlignment="1">
      <alignment horizontal="center" vertical="center"/>
    </xf>
    <xf numFmtId="0" fontId="24" fillId="2" borderId="188" xfId="0" applyFont="1" applyFill="1" applyBorder="1" applyAlignment="1">
      <alignment horizontal="center"/>
    </xf>
    <xf numFmtId="0" fontId="34" fillId="4" borderId="120" xfId="0" applyFont="1" applyFill="1" applyBorder="1" applyAlignment="1">
      <alignment horizontal="center" vertical="center"/>
    </xf>
    <xf numFmtId="0" fontId="24" fillId="2" borderId="16" xfId="0" applyFont="1" applyFill="1" applyBorder="1" applyAlignment="1">
      <alignment horizontal="center" vertical="center" wrapText="1"/>
    </xf>
    <xf numFmtId="0" fontId="51" fillId="21" borderId="71" xfId="3" applyNumberFormat="1" applyBorder="1" applyAlignment="1" applyProtection="1">
      <alignment horizontal="center" vertical="center"/>
      <protection hidden="1"/>
    </xf>
    <xf numFmtId="0" fontId="51" fillId="21" borderId="194" xfId="3" applyBorder="1" applyAlignment="1" applyProtection="1">
      <alignment horizontal="center" vertical="center" wrapText="1"/>
    </xf>
    <xf numFmtId="0" fontId="51" fillId="21" borderId="194" xfId="3" applyBorder="1" applyAlignment="1" applyProtection="1">
      <alignment horizontal="center" vertical="center"/>
    </xf>
    <xf numFmtId="0" fontId="42" fillId="6" borderId="54" xfId="0" applyFont="1" applyFill="1" applyBorder="1" applyAlignment="1" applyProtection="1">
      <alignment horizontal="right" vertical="center"/>
      <protection locked="0"/>
    </xf>
    <xf numFmtId="0" fontId="17" fillId="6" borderId="54" xfId="0" applyFont="1" applyFill="1" applyBorder="1" applyAlignment="1" applyProtection="1">
      <alignment horizontal="right" vertical="center"/>
      <protection locked="0"/>
    </xf>
    <xf numFmtId="0" fontId="18" fillId="6" borderId="54" xfId="0" applyFont="1" applyFill="1" applyBorder="1" applyAlignment="1" applyProtection="1">
      <alignment horizontal="right" vertical="center"/>
      <protection locked="0"/>
    </xf>
    <xf numFmtId="0" fontId="19" fillId="6" borderId="54" xfId="0" applyFont="1" applyFill="1" applyBorder="1" applyAlignment="1">
      <alignment horizontal="center" vertical="center"/>
    </xf>
    <xf numFmtId="0" fontId="54" fillId="6" borderId="54" xfId="0" applyFont="1" applyFill="1" applyBorder="1" applyAlignment="1" applyProtection="1">
      <alignment horizontal="right" vertical="center" wrapText="1"/>
      <protection locked="0"/>
    </xf>
    <xf numFmtId="0" fontId="54" fillId="6" borderId="93" xfId="0" applyFont="1" applyFill="1" applyBorder="1" applyAlignment="1" applyProtection="1">
      <alignment horizontal="right" vertical="center"/>
      <protection locked="0"/>
    </xf>
    <xf numFmtId="0" fontId="0" fillId="6" borderId="93" xfId="0" applyFill="1" applyBorder="1" applyAlignment="1">
      <alignment horizontal="center" vertical="center"/>
    </xf>
    <xf numFmtId="0" fontId="0" fillId="18" borderId="147" xfId="0" applyFill="1" applyBorder="1" applyAlignment="1">
      <alignment vertical="center" wrapText="1"/>
    </xf>
    <xf numFmtId="0" fontId="51" fillId="21" borderId="195" xfId="3" applyBorder="1" applyAlignment="1" applyProtection="1">
      <alignment horizontal="center" vertical="center"/>
    </xf>
    <xf numFmtId="0" fontId="18" fillId="6" borderId="54" xfId="0" applyFont="1" applyFill="1" applyBorder="1" applyAlignment="1" applyProtection="1">
      <alignment horizontal="right" vertical="center" wrapText="1"/>
      <protection locked="0"/>
    </xf>
    <xf numFmtId="0" fontId="18" fillId="6" borderId="93" xfId="0" applyFont="1" applyFill="1" applyBorder="1" applyAlignment="1" applyProtection="1">
      <alignment horizontal="right" vertical="center"/>
      <protection locked="0"/>
    </xf>
    <xf numFmtId="0" fontId="20" fillId="18" borderId="65" xfId="0" applyFont="1" applyFill="1" applyBorder="1" applyAlignment="1">
      <alignment horizontal="center" vertical="center"/>
    </xf>
    <xf numFmtId="0" fontId="20" fillId="18" borderId="65" xfId="0" applyFont="1" applyFill="1" applyBorder="1" applyAlignment="1">
      <alignment horizontal="center" vertical="center" wrapText="1"/>
    </xf>
    <xf numFmtId="0" fontId="0" fillId="6" borderId="38" xfId="0" applyFill="1" applyBorder="1" applyAlignment="1">
      <alignment horizontal="center" vertical="center" wrapText="1"/>
    </xf>
    <xf numFmtId="0" fontId="0" fillId="6" borderId="148" xfId="0" applyFill="1" applyBorder="1" applyAlignment="1">
      <alignment vertical="top" wrapText="1"/>
    </xf>
    <xf numFmtId="0" fontId="0" fillId="18" borderId="198" xfId="0" applyFill="1" applyBorder="1" applyAlignment="1">
      <alignment horizontal="center" vertical="center" wrapText="1"/>
    </xf>
    <xf numFmtId="0" fontId="0" fillId="18" borderId="199" xfId="0" applyFill="1" applyBorder="1" applyAlignment="1">
      <alignment horizontal="center" vertical="center" wrapText="1"/>
    </xf>
    <xf numFmtId="0" fontId="12" fillId="22" borderId="196" xfId="0" applyFont="1" applyFill="1" applyBorder="1" applyAlignment="1">
      <alignment horizontal="left" vertical="top" textRotation="45" wrapText="1"/>
    </xf>
    <xf numFmtId="0" fontId="4" fillId="5" borderId="142" xfId="0" applyFont="1" applyFill="1" applyBorder="1" applyAlignment="1">
      <alignment horizontal="left" vertical="top"/>
    </xf>
    <xf numFmtId="0" fontId="4" fillId="5" borderId="204" xfId="0" applyFont="1" applyFill="1" applyBorder="1" applyAlignment="1">
      <alignment horizontal="left" vertical="top"/>
    </xf>
    <xf numFmtId="164" fontId="51" fillId="21" borderId="71" xfId="3" applyNumberFormat="1" applyBorder="1" applyAlignment="1" applyProtection="1">
      <alignment horizontal="center" vertical="center"/>
    </xf>
    <xf numFmtId="0" fontId="46" fillId="5" borderId="168" xfId="0" applyFont="1" applyFill="1" applyBorder="1" applyAlignment="1" applyProtection="1">
      <alignment horizontal="center" vertical="center" wrapText="1"/>
      <protection locked="0"/>
    </xf>
    <xf numFmtId="0" fontId="12" fillId="5" borderId="196" xfId="0" applyFont="1" applyFill="1" applyBorder="1" applyAlignment="1">
      <alignment horizontal="center" vertical="center" wrapText="1"/>
    </xf>
    <xf numFmtId="0" fontId="33" fillId="18" borderId="41" xfId="0" applyFont="1" applyFill="1" applyBorder="1" applyAlignment="1">
      <alignment horizontal="right" vertical="center" wrapText="1"/>
    </xf>
    <xf numFmtId="0" fontId="28" fillId="2" borderId="201" xfId="0" applyFont="1" applyFill="1" applyBorder="1" applyAlignment="1">
      <alignment horizontal="center" vertical="center" wrapText="1"/>
    </xf>
    <xf numFmtId="0" fontId="25" fillId="10" borderId="4" xfId="0" applyFont="1" applyFill="1" applyBorder="1" applyAlignment="1">
      <alignment horizontal="right" vertical="top" textRotation="135" wrapText="1"/>
    </xf>
    <xf numFmtId="0" fontId="0" fillId="5" borderId="4" xfId="0" applyFill="1" applyBorder="1" applyAlignment="1">
      <alignment horizontal="center" vertical="center" wrapText="1"/>
    </xf>
    <xf numFmtId="0" fontId="14" fillId="2" borderId="142" xfId="0" applyFont="1" applyFill="1" applyBorder="1" applyAlignment="1">
      <alignment horizontal="center" vertical="center" wrapText="1"/>
    </xf>
    <xf numFmtId="0" fontId="19" fillId="2" borderId="142" xfId="0" applyFont="1" applyFill="1" applyBorder="1" applyAlignment="1">
      <alignment vertical="center" wrapText="1"/>
    </xf>
    <xf numFmtId="0" fontId="19" fillId="2" borderId="137" xfId="0" applyFont="1" applyFill="1" applyBorder="1" applyAlignment="1" applyProtection="1">
      <alignment horizontal="center" vertical="center" wrapText="1"/>
      <protection locked="0"/>
    </xf>
    <xf numFmtId="0" fontId="7" fillId="3" borderId="131" xfId="0" applyFont="1" applyFill="1" applyBorder="1" applyAlignment="1">
      <alignment horizontal="center" vertical="center"/>
    </xf>
    <xf numFmtId="0" fontId="14" fillId="4" borderId="142" xfId="0" applyFont="1" applyFill="1" applyBorder="1" applyAlignment="1">
      <alignment horizontal="center" vertical="center"/>
    </xf>
    <xf numFmtId="0" fontId="0" fillId="5" borderId="142" xfId="0" applyFill="1" applyBorder="1" applyAlignment="1">
      <alignment horizontal="center" vertical="center" wrapText="1"/>
    </xf>
    <xf numFmtId="0" fontId="7" fillId="3" borderId="142" xfId="0" applyFont="1" applyFill="1" applyBorder="1" applyAlignment="1">
      <alignment vertical="center"/>
    </xf>
    <xf numFmtId="0" fontId="6" fillId="7" borderId="142" xfId="0" applyFont="1" applyFill="1" applyBorder="1" applyAlignment="1">
      <alignment vertical="center"/>
    </xf>
    <xf numFmtId="0" fontId="14" fillId="9" borderId="142" xfId="0" applyFont="1" applyFill="1" applyBorder="1" applyAlignment="1">
      <alignment horizontal="center" vertical="center"/>
    </xf>
    <xf numFmtId="164" fontId="14" fillId="9" borderId="142" xfId="0" applyNumberFormat="1" applyFont="1" applyFill="1" applyBorder="1" applyAlignment="1">
      <alignment horizontal="center" vertical="center"/>
    </xf>
    <xf numFmtId="164" fontId="10" fillId="17" borderId="142" xfId="0" applyNumberFormat="1" applyFont="1" applyFill="1" applyBorder="1" applyAlignment="1">
      <alignment horizontal="center" vertical="center"/>
    </xf>
    <xf numFmtId="0" fontId="10" fillId="17" borderId="142" xfId="0" applyFont="1" applyFill="1" applyBorder="1" applyAlignment="1">
      <alignment horizontal="center" vertical="center"/>
    </xf>
    <xf numFmtId="0" fontId="5" fillId="17" borderId="142" xfId="0" applyFont="1" applyFill="1" applyBorder="1" applyAlignment="1">
      <alignment horizontal="right"/>
    </xf>
    <xf numFmtId="0" fontId="10" fillId="3" borderId="142" xfId="0" applyFont="1" applyFill="1" applyBorder="1" applyAlignment="1">
      <alignment horizontal="center" vertical="center"/>
    </xf>
    <xf numFmtId="0" fontId="4" fillId="0" borderId="142" xfId="0" applyFont="1" applyBorder="1" applyAlignment="1">
      <alignment horizontal="center" vertical="center" wrapText="1"/>
    </xf>
    <xf numFmtId="0" fontId="7" fillId="0" borderId="142" xfId="0" applyFont="1" applyBorder="1" applyAlignment="1">
      <alignment horizontal="center" vertical="center" wrapText="1"/>
    </xf>
    <xf numFmtId="0" fontId="20" fillId="7" borderId="107" xfId="0" applyFont="1" applyFill="1" applyBorder="1" applyAlignment="1">
      <alignment horizontal="left" vertical="top" wrapText="1"/>
    </xf>
    <xf numFmtId="0" fontId="0" fillId="5" borderId="208" xfId="0" applyFill="1" applyBorder="1" applyAlignment="1">
      <alignment horizontal="left" vertical="top" wrapText="1"/>
    </xf>
    <xf numFmtId="0" fontId="33" fillId="18" borderId="34" xfId="0" applyFont="1" applyFill="1" applyBorder="1" applyAlignment="1">
      <alignment horizontal="right" vertical="center" wrapText="1"/>
    </xf>
    <xf numFmtId="0" fontId="0" fillId="2" borderId="54" xfId="0" applyFill="1" applyBorder="1" applyAlignment="1" applyProtection="1">
      <alignment horizontal="center" vertical="center" wrapText="1"/>
      <protection locked="0"/>
    </xf>
    <xf numFmtId="0" fontId="0" fillId="5" borderId="210" xfId="0" applyFill="1" applyBorder="1" applyAlignment="1">
      <alignment horizontal="center" vertical="center" wrapText="1"/>
    </xf>
    <xf numFmtId="0" fontId="0" fillId="5" borderId="148" xfId="0" applyFill="1" applyBorder="1" applyAlignment="1">
      <alignment horizontal="center" vertical="center" wrapText="1"/>
    </xf>
    <xf numFmtId="0" fontId="42" fillId="3" borderId="35" xfId="0" applyFont="1" applyFill="1" applyBorder="1" applyAlignment="1">
      <alignment horizontal="right" vertical="center" wrapText="1"/>
    </xf>
    <xf numFmtId="0" fontId="6" fillId="2" borderId="35" xfId="0" applyFont="1" applyFill="1" applyBorder="1" applyAlignment="1" applyProtection="1">
      <alignment horizontal="center" vertical="center" wrapText="1"/>
      <protection locked="0"/>
    </xf>
    <xf numFmtId="0" fontId="67" fillId="0" borderId="84" xfId="0" applyFont="1" applyBorder="1" applyAlignment="1">
      <alignment horizontal="center" vertical="center" wrapText="1"/>
    </xf>
    <xf numFmtId="0" fontId="0" fillId="2" borderId="54" xfId="0" applyFill="1" applyBorder="1" applyAlignment="1" applyProtection="1">
      <alignment horizontal="center" vertical="center"/>
      <protection locked="0"/>
    </xf>
    <xf numFmtId="0" fontId="18" fillId="5" borderId="38" xfId="0" applyFont="1" applyFill="1" applyBorder="1" applyAlignment="1">
      <alignment horizontal="right" vertical="center"/>
    </xf>
    <xf numFmtId="0" fontId="18" fillId="5" borderId="47" xfId="0" applyFont="1" applyFill="1" applyBorder="1" applyAlignment="1">
      <alignment horizontal="right" vertical="center"/>
    </xf>
    <xf numFmtId="0" fontId="17" fillId="6" borderId="38" xfId="0" applyFont="1" applyFill="1" applyBorder="1" applyAlignment="1">
      <alignment horizontal="right" vertical="center" wrapText="1"/>
    </xf>
    <xf numFmtId="0" fontId="18" fillId="6" borderId="38" xfId="0" applyFont="1" applyFill="1" applyBorder="1" applyAlignment="1">
      <alignment horizontal="right" vertical="center" wrapText="1"/>
    </xf>
    <xf numFmtId="0" fontId="17" fillId="6" borderId="47" xfId="0" applyFont="1" applyFill="1" applyBorder="1" applyAlignment="1">
      <alignment horizontal="right" vertical="center" wrapText="1"/>
    </xf>
    <xf numFmtId="0" fontId="31" fillId="22" borderId="63" xfId="0" applyFont="1" applyFill="1" applyBorder="1" applyAlignment="1">
      <alignment horizontal="center" vertical="center"/>
    </xf>
    <xf numFmtId="0" fontId="51" fillId="21" borderId="33" xfId="3" applyAlignment="1" applyProtection="1">
      <alignment horizontal="right" vertical="center" wrapText="1"/>
    </xf>
    <xf numFmtId="0" fontId="51" fillId="21" borderId="33" xfId="3" applyAlignment="1" applyProtection="1">
      <alignment horizontal="left" vertical="top"/>
    </xf>
    <xf numFmtId="0" fontId="33" fillId="12" borderId="66" xfId="0" applyFont="1" applyFill="1" applyBorder="1" applyAlignment="1">
      <alignment horizontal="center" vertical="center" wrapText="1"/>
    </xf>
    <xf numFmtId="0" fontId="51" fillId="21" borderId="33" xfId="3" applyAlignment="1" applyProtection="1">
      <alignment horizontal="center" vertical="center" wrapText="1"/>
    </xf>
    <xf numFmtId="0" fontId="6" fillId="2" borderId="48" xfId="0" applyFont="1" applyFill="1" applyBorder="1" applyAlignment="1" applyProtection="1">
      <alignment horizontal="center" vertical="center" wrapText="1"/>
      <protection locked="0"/>
    </xf>
    <xf numFmtId="0" fontId="12" fillId="22" borderId="88" xfId="0" applyFont="1" applyFill="1" applyBorder="1" applyAlignment="1">
      <alignment horizontal="left" vertical="center" textRotation="45" wrapText="1"/>
    </xf>
    <xf numFmtId="0" fontId="44" fillId="22" borderId="36" xfId="0" applyFont="1" applyFill="1" applyBorder="1" applyAlignment="1">
      <alignment horizontal="right" textRotation="135" wrapText="1"/>
    </xf>
    <xf numFmtId="0" fontId="42" fillId="22" borderId="106" xfId="0" applyFont="1" applyFill="1" applyBorder="1" applyAlignment="1" applyProtection="1">
      <alignment horizontal="right" textRotation="135" wrapText="1"/>
      <protection locked="0"/>
    </xf>
    <xf numFmtId="0" fontId="44" fillId="22" borderId="200" xfId="0" applyFont="1" applyFill="1" applyBorder="1" applyAlignment="1">
      <alignment horizontal="right" textRotation="135" wrapText="1"/>
    </xf>
    <xf numFmtId="0" fontId="42" fillId="22" borderId="36" xfId="0" applyFont="1" applyFill="1" applyBorder="1" applyAlignment="1">
      <alignment horizontal="right" textRotation="135" wrapText="1"/>
    </xf>
    <xf numFmtId="0" fontId="11" fillId="17" borderId="97" xfId="0" applyFont="1" applyFill="1" applyBorder="1" applyAlignment="1">
      <alignment horizontal="right"/>
    </xf>
    <xf numFmtId="0" fontId="11" fillId="17" borderId="54" xfId="0" applyFont="1" applyFill="1" applyBorder="1" applyAlignment="1">
      <alignment horizontal="right"/>
    </xf>
    <xf numFmtId="0" fontId="12" fillId="17" borderId="93" xfId="0" applyFont="1" applyFill="1" applyBorder="1" applyAlignment="1">
      <alignment horizontal="right"/>
    </xf>
    <xf numFmtId="0" fontId="11" fillId="17" borderId="75" xfId="0" applyFont="1" applyFill="1" applyBorder="1" applyAlignment="1">
      <alignment horizontal="center" vertical="center" wrapText="1"/>
    </xf>
    <xf numFmtId="0" fontId="11" fillId="17" borderId="77" xfId="0" applyFont="1" applyFill="1" applyBorder="1" applyAlignment="1">
      <alignment horizontal="center" vertical="center" wrapText="1"/>
    </xf>
    <xf numFmtId="0" fontId="11" fillId="17" borderId="49" xfId="0" applyFont="1" applyFill="1" applyBorder="1" applyAlignment="1">
      <alignment horizontal="center" vertical="center"/>
    </xf>
    <xf numFmtId="0" fontId="11" fillId="17" borderId="50" xfId="0" applyFont="1" applyFill="1" applyBorder="1" applyAlignment="1">
      <alignment horizontal="center" vertical="center"/>
    </xf>
    <xf numFmtId="0" fontId="11" fillId="17" borderId="57" xfId="0" applyFont="1" applyFill="1" applyBorder="1" applyAlignment="1">
      <alignment horizontal="center" vertical="center"/>
    </xf>
    <xf numFmtId="0" fontId="11" fillId="17" borderId="51" xfId="0" applyFont="1" applyFill="1" applyBorder="1" applyAlignment="1">
      <alignment horizontal="center" vertical="center"/>
    </xf>
    <xf numFmtId="0" fontId="12" fillId="17" borderId="38" xfId="0" applyFont="1" applyFill="1" applyBorder="1" applyAlignment="1">
      <alignment horizontal="right"/>
    </xf>
    <xf numFmtId="0" fontId="11" fillId="17" borderId="38" xfId="0" applyFont="1" applyFill="1" applyBorder="1" applyAlignment="1">
      <alignment horizontal="right"/>
    </xf>
    <xf numFmtId="0" fontId="11" fillId="17" borderId="38" xfId="0" applyFont="1" applyFill="1" applyBorder="1" applyAlignment="1">
      <alignment horizontal="right" wrapText="1"/>
    </xf>
    <xf numFmtId="0" fontId="12" fillId="17" borderId="63" xfId="0" applyFont="1" applyFill="1" applyBorder="1" applyAlignment="1">
      <alignment horizontal="right"/>
    </xf>
    <xf numFmtId="0" fontId="11" fillId="17" borderId="63" xfId="0" applyFont="1" applyFill="1" applyBorder="1" applyAlignment="1">
      <alignment horizontal="right"/>
    </xf>
    <xf numFmtId="0" fontId="12" fillId="17" borderId="47" xfId="0" applyFont="1" applyFill="1" applyBorder="1" applyAlignment="1">
      <alignment horizontal="right"/>
    </xf>
    <xf numFmtId="0" fontId="11" fillId="17" borderId="47" xfId="0" applyFont="1" applyFill="1" applyBorder="1" applyAlignment="1">
      <alignment horizontal="right"/>
    </xf>
    <xf numFmtId="0" fontId="11" fillId="17" borderId="47" xfId="0" applyFont="1" applyFill="1" applyBorder="1" applyAlignment="1">
      <alignment horizontal="right" wrapText="1"/>
    </xf>
    <xf numFmtId="0" fontId="12" fillId="17" borderId="45" xfId="0" applyFont="1" applyFill="1" applyBorder="1" applyAlignment="1">
      <alignment horizontal="right"/>
    </xf>
    <xf numFmtId="0" fontId="11" fillId="17" borderId="63" xfId="0" applyFont="1" applyFill="1" applyBorder="1" applyAlignment="1">
      <alignment horizontal="right" wrapText="1"/>
    </xf>
    <xf numFmtId="0" fontId="69" fillId="17" borderId="45" xfId="0" applyFont="1" applyFill="1" applyBorder="1" applyAlignment="1">
      <alignment horizontal="center"/>
    </xf>
    <xf numFmtId="0" fontId="51" fillId="21" borderId="224" xfId="3" applyBorder="1" applyAlignment="1" applyProtection="1">
      <alignment vertical="center"/>
      <protection hidden="1"/>
    </xf>
    <xf numFmtId="0" fontId="17" fillId="12" borderId="225" xfId="0" applyFont="1" applyFill="1" applyBorder="1" applyAlignment="1">
      <alignment horizontal="center" vertical="center" wrapText="1"/>
    </xf>
    <xf numFmtId="0" fontId="17" fillId="12" borderId="226" xfId="0" applyFont="1" applyFill="1" applyBorder="1" applyAlignment="1">
      <alignment horizontal="center" vertical="center" wrapText="1"/>
    </xf>
    <xf numFmtId="0" fontId="17" fillId="12" borderId="118" xfId="0" applyFont="1" applyFill="1" applyBorder="1" applyAlignment="1">
      <alignment horizontal="center" vertical="center" wrapText="1"/>
    </xf>
    <xf numFmtId="0" fontId="17" fillId="12" borderId="146" xfId="0" applyFont="1" applyFill="1" applyBorder="1" applyAlignment="1">
      <alignment vertical="center" wrapText="1"/>
    </xf>
    <xf numFmtId="0" fontId="51" fillId="21" borderId="228" xfId="3" applyNumberFormat="1" applyBorder="1" applyAlignment="1" applyProtection="1">
      <alignment horizontal="center" vertical="center"/>
      <protection hidden="1"/>
    </xf>
    <xf numFmtId="0" fontId="20" fillId="5" borderId="65" xfId="0" applyFont="1" applyFill="1" applyBorder="1" applyAlignment="1">
      <alignment horizontal="center" vertical="center"/>
    </xf>
    <xf numFmtId="0" fontId="20" fillId="2" borderId="38" xfId="0" applyFont="1" applyFill="1" applyBorder="1" applyAlignment="1" applyProtection="1">
      <alignment horizontal="center" vertical="center" wrapText="1"/>
      <protection locked="0"/>
    </xf>
    <xf numFmtId="0" fontId="20" fillId="2" borderId="193" xfId="0" applyFont="1" applyFill="1" applyBorder="1" applyAlignment="1" applyProtection="1">
      <alignment horizontal="center" vertical="center" wrapText="1"/>
      <protection locked="0"/>
    </xf>
    <xf numFmtId="164" fontId="12" fillId="0" borderId="44" xfId="0" applyNumberFormat="1" applyFont="1" applyBorder="1" applyAlignment="1" applyProtection="1">
      <alignment horizontal="center" vertical="center" wrapText="1"/>
      <protection hidden="1"/>
    </xf>
    <xf numFmtId="0" fontId="12" fillId="15" borderId="62" xfId="0" applyFont="1" applyFill="1" applyBorder="1" applyAlignment="1" applyProtection="1">
      <alignment horizontal="center" vertical="center"/>
      <protection locked="0"/>
    </xf>
    <xf numFmtId="164" fontId="12" fillId="0" borderId="1" xfId="0" applyNumberFormat="1" applyFont="1" applyBorder="1" applyAlignment="1" applyProtection="1">
      <alignment horizontal="center" vertical="center" wrapText="1"/>
      <protection hidden="1"/>
    </xf>
    <xf numFmtId="0" fontId="72" fillId="2" borderId="233" xfId="4" applyFill="1"/>
    <xf numFmtId="0" fontId="74" fillId="18" borderId="19" xfId="0" applyFont="1" applyFill="1" applyBorder="1" applyAlignment="1">
      <alignment horizontal="center" vertical="top"/>
    </xf>
    <xf numFmtId="0" fontId="74" fillId="18" borderId="19" xfId="0" applyFont="1" applyFill="1" applyBorder="1" applyAlignment="1">
      <alignment horizontal="center" vertical="center"/>
    </xf>
    <xf numFmtId="0" fontId="27" fillId="18" borderId="19" xfId="0" applyFont="1" applyFill="1" applyBorder="1" applyAlignment="1">
      <alignment horizontal="left" vertical="center"/>
    </xf>
    <xf numFmtId="0" fontId="27" fillId="18" borderId="3" xfId="0" applyFont="1" applyFill="1" applyBorder="1" applyAlignment="1">
      <alignment horizontal="left" vertical="center"/>
    </xf>
    <xf numFmtId="0" fontId="27" fillId="18" borderId="4" xfId="0" applyFont="1" applyFill="1" applyBorder="1" applyAlignment="1">
      <alignment horizontal="left" vertical="center"/>
    </xf>
    <xf numFmtId="0" fontId="74" fillId="18" borderId="16" xfId="0" applyFont="1" applyFill="1" applyBorder="1" applyAlignment="1">
      <alignment horizontal="center" vertical="top"/>
    </xf>
    <xf numFmtId="0" fontId="74" fillId="18" borderId="16" xfId="0" applyFont="1" applyFill="1" applyBorder="1" applyAlignment="1">
      <alignment horizontal="center" vertical="center"/>
    </xf>
    <xf numFmtId="0" fontId="27" fillId="18" borderId="16" xfId="0" applyFont="1" applyFill="1" applyBorder="1" applyAlignment="1">
      <alignment horizontal="left" vertical="center"/>
    </xf>
    <xf numFmtId="0" fontId="27" fillId="18" borderId="0" xfId="0" applyFont="1" applyFill="1" applyAlignment="1">
      <alignment horizontal="left" vertical="center"/>
    </xf>
    <xf numFmtId="0" fontId="27" fillId="18" borderId="6" xfId="0" applyFont="1" applyFill="1" applyBorder="1" applyAlignment="1">
      <alignment horizontal="left" vertical="center"/>
    </xf>
    <xf numFmtId="0" fontId="33" fillId="18" borderId="16" xfId="0" applyFont="1" applyFill="1" applyBorder="1" applyAlignment="1">
      <alignment horizontal="center" vertical="center"/>
    </xf>
    <xf numFmtId="0" fontId="74" fillId="18" borderId="17" xfId="0" applyFont="1" applyFill="1" applyBorder="1" applyAlignment="1">
      <alignment horizontal="center" vertical="top"/>
    </xf>
    <xf numFmtId="0" fontId="74" fillId="18" borderId="17" xfId="0" applyFont="1" applyFill="1" applyBorder="1" applyAlignment="1">
      <alignment horizontal="center" vertical="center"/>
    </xf>
    <xf numFmtId="0" fontId="27" fillId="18" borderId="17" xfId="0" applyFont="1" applyFill="1" applyBorder="1" applyAlignment="1">
      <alignment horizontal="left" vertical="center"/>
    </xf>
    <xf numFmtId="0" fontId="27" fillId="18" borderId="18" xfId="0" applyFont="1" applyFill="1" applyBorder="1" applyAlignment="1">
      <alignment horizontal="left" vertical="center"/>
    </xf>
    <xf numFmtId="0" fontId="74" fillId="18" borderId="8" xfId="0" applyFont="1" applyFill="1" applyBorder="1" applyAlignment="1">
      <alignment horizontal="center" vertical="top"/>
    </xf>
    <xf numFmtId="0" fontId="74" fillId="18" borderId="21" xfId="0" applyFont="1" applyFill="1" applyBorder="1" applyAlignment="1">
      <alignment horizontal="center" vertical="top"/>
    </xf>
    <xf numFmtId="0" fontId="28" fillId="18" borderId="21" xfId="0" applyFont="1" applyFill="1" applyBorder="1" applyAlignment="1">
      <alignment horizontal="center" vertical="top"/>
    </xf>
    <xf numFmtId="0" fontId="74" fillId="18" borderId="22" xfId="0" applyFont="1" applyFill="1" applyBorder="1" applyAlignment="1">
      <alignment horizontal="center" vertical="top"/>
    </xf>
    <xf numFmtId="0" fontId="74" fillId="18" borderId="16" xfId="0" applyFont="1" applyFill="1" applyBorder="1" applyAlignment="1">
      <alignment horizontal="center" vertical="center" wrapText="1"/>
    </xf>
    <xf numFmtId="0" fontId="28" fillId="18" borderId="16" xfId="0" applyFont="1" applyFill="1" applyBorder="1" applyAlignment="1">
      <alignment horizontal="center" vertical="center" wrapText="1"/>
    </xf>
    <xf numFmtId="0" fontId="74" fillId="18" borderId="21" xfId="0" applyFont="1" applyFill="1" applyBorder="1" applyAlignment="1">
      <alignment horizontal="center" vertical="center" wrapText="1"/>
    </xf>
    <xf numFmtId="0" fontId="74" fillId="18" borderId="8" xfId="0" applyFont="1" applyFill="1" applyBorder="1" applyAlignment="1">
      <alignment horizontal="center" vertical="center"/>
    </xf>
    <xf numFmtId="0" fontId="74" fillId="18" borderId="21" xfId="0" applyFont="1" applyFill="1" applyBorder="1" applyAlignment="1">
      <alignment horizontal="center" vertical="center"/>
    </xf>
    <xf numFmtId="0" fontId="28" fillId="18" borderId="21" xfId="0" applyFont="1" applyFill="1" applyBorder="1" applyAlignment="1">
      <alignment horizontal="center" vertical="center"/>
    </xf>
    <xf numFmtId="0" fontId="74" fillId="18" borderId="22" xfId="0" applyFont="1" applyFill="1" applyBorder="1" applyAlignment="1">
      <alignment horizontal="center" vertical="center"/>
    </xf>
    <xf numFmtId="0" fontId="28" fillId="18" borderId="21" xfId="0" applyFont="1" applyFill="1" applyBorder="1" applyAlignment="1">
      <alignment horizontal="center" vertical="center" wrapText="1"/>
    </xf>
    <xf numFmtId="0" fontId="74" fillId="18" borderId="14" xfId="0" applyFont="1" applyFill="1" applyBorder="1" applyAlignment="1">
      <alignment horizontal="center" vertical="center" wrapText="1"/>
    </xf>
    <xf numFmtId="0" fontId="74" fillId="18" borderId="14" xfId="0" applyFont="1" applyFill="1" applyBorder="1" applyAlignment="1">
      <alignment horizontal="center" vertical="center"/>
    </xf>
    <xf numFmtId="0" fontId="27" fillId="18" borderId="15" xfId="0" applyFont="1" applyFill="1" applyBorder="1" applyAlignment="1">
      <alignment horizontal="left" vertical="center"/>
    </xf>
    <xf numFmtId="0" fontId="27" fillId="18" borderId="12" xfId="0" applyFont="1" applyFill="1" applyBorder="1" applyAlignment="1">
      <alignment horizontal="left" vertical="center"/>
    </xf>
    <xf numFmtId="0" fontId="27" fillId="18" borderId="23" xfId="0" applyFont="1" applyFill="1" applyBorder="1" applyAlignment="1">
      <alignment horizontal="left" vertical="center"/>
    </xf>
    <xf numFmtId="0" fontId="74" fillId="18" borderId="6" xfId="0" applyFont="1" applyFill="1" applyBorder="1" applyAlignment="1">
      <alignment horizontal="center" vertical="center"/>
    </xf>
    <xf numFmtId="0" fontId="27" fillId="18" borderId="232" xfId="0" applyFont="1" applyFill="1" applyBorder="1" applyAlignment="1">
      <alignment horizontal="left" vertical="center"/>
    </xf>
    <xf numFmtId="0" fontId="74" fillId="18" borderId="15" xfId="0" applyFont="1" applyFill="1" applyBorder="1" applyAlignment="1">
      <alignment horizontal="center" vertical="center" wrapText="1"/>
    </xf>
    <xf numFmtId="0" fontId="74" fillId="18" borderId="22" xfId="0" applyFont="1" applyFill="1" applyBorder="1" applyAlignment="1">
      <alignment horizontal="center" vertical="center" wrapText="1"/>
    </xf>
    <xf numFmtId="0" fontId="28" fillId="18" borderId="8" xfId="0" applyFont="1" applyFill="1" applyBorder="1" applyAlignment="1" applyProtection="1">
      <alignment horizontal="center" vertical="center" wrapText="1"/>
      <protection locked="0"/>
    </xf>
    <xf numFmtId="0" fontId="28" fillId="18" borderId="8" xfId="0" applyFont="1" applyFill="1" applyBorder="1" applyAlignment="1" applyProtection="1">
      <alignment horizontal="center" vertical="center"/>
      <protection locked="0"/>
    </xf>
    <xf numFmtId="0" fontId="73" fillId="2" borderId="233" xfId="4" applyFont="1" applyFill="1" applyProtection="1">
      <protection locked="0"/>
    </xf>
    <xf numFmtId="0" fontId="72" fillId="2" borderId="233" xfId="4" applyFill="1" applyProtection="1">
      <protection locked="0"/>
    </xf>
    <xf numFmtId="0" fontId="72" fillId="2" borderId="233" xfId="4" applyFill="1" applyAlignment="1" applyProtection="1">
      <protection locked="0"/>
    </xf>
    <xf numFmtId="0" fontId="0" fillId="2" borderId="0" xfId="0" applyFill="1" applyAlignment="1" applyProtection="1">
      <alignment horizontal="left" vertical="center"/>
      <protection locked="0"/>
    </xf>
    <xf numFmtId="0" fontId="75" fillId="18" borderId="0" xfId="0" applyFont="1" applyFill="1" applyAlignment="1">
      <alignment horizontal="left" vertical="center"/>
    </xf>
    <xf numFmtId="0" fontId="75" fillId="18" borderId="6" xfId="0" applyFont="1" applyFill="1" applyBorder="1" applyAlignment="1">
      <alignment horizontal="left" vertical="center"/>
    </xf>
    <xf numFmtId="0" fontId="75" fillId="18" borderId="18" xfId="0" applyFont="1" applyFill="1" applyBorder="1" applyAlignment="1">
      <alignment horizontal="left" vertical="center"/>
    </xf>
    <xf numFmtId="0" fontId="75" fillId="18" borderId="24" xfId="0" applyFont="1" applyFill="1" applyBorder="1" applyAlignment="1">
      <alignment horizontal="left" vertical="center"/>
    </xf>
    <xf numFmtId="0" fontId="76" fillId="18" borderId="0" xfId="0" applyFont="1" applyFill="1" applyAlignment="1">
      <alignment horizontal="left" vertical="center"/>
    </xf>
    <xf numFmtId="0" fontId="76" fillId="18" borderId="6" xfId="0" applyFont="1" applyFill="1" applyBorder="1" applyAlignment="1">
      <alignment horizontal="left" vertical="center"/>
    </xf>
    <xf numFmtId="0" fontId="76" fillId="18" borderId="18" xfId="0" applyFont="1" applyFill="1" applyBorder="1" applyAlignment="1">
      <alignment horizontal="left" vertical="center"/>
    </xf>
    <xf numFmtId="0" fontId="76" fillId="18" borderId="24" xfId="0" applyFont="1" applyFill="1" applyBorder="1" applyAlignment="1">
      <alignment horizontal="left" vertical="center"/>
    </xf>
    <xf numFmtId="0" fontId="43" fillId="18" borderId="0" xfId="0" applyFont="1" applyFill="1" applyAlignment="1">
      <alignment horizontal="left" vertical="center"/>
    </xf>
    <xf numFmtId="0" fontId="43" fillId="18" borderId="18" xfId="0" applyFont="1" applyFill="1" applyBorder="1" applyAlignment="1">
      <alignment horizontal="left" vertical="center"/>
    </xf>
    <xf numFmtId="0" fontId="6" fillId="2" borderId="0" xfId="0" applyFont="1" applyFill="1" applyAlignment="1">
      <alignment horizontal="center"/>
    </xf>
    <xf numFmtId="0" fontId="25" fillId="12" borderId="119" xfId="0" applyFont="1" applyFill="1" applyBorder="1" applyAlignment="1">
      <alignment horizontal="right" vertical="top" textRotation="135" wrapText="1"/>
    </xf>
    <xf numFmtId="0" fontId="14" fillId="12" borderId="12" xfId="0" applyFont="1" applyFill="1" applyBorder="1" applyAlignment="1">
      <alignment horizontal="center" wrapText="1"/>
    </xf>
    <xf numFmtId="0" fontId="14" fillId="2" borderId="0" xfId="0" applyFont="1" applyFill="1" applyAlignment="1">
      <alignment vertical="center" wrapText="1"/>
    </xf>
    <xf numFmtId="0" fontId="0" fillId="5" borderId="49" xfId="0" applyFill="1" applyBorder="1" applyAlignment="1">
      <alignment horizontal="center" vertical="center" wrapText="1"/>
    </xf>
    <xf numFmtId="0" fontId="28" fillId="2" borderId="49" xfId="0" applyFont="1" applyFill="1" applyBorder="1" applyAlignment="1">
      <alignment horizontal="center" vertical="center" wrapText="1"/>
    </xf>
    <xf numFmtId="0" fontId="14" fillId="2" borderId="49" xfId="0" applyFont="1" applyFill="1" applyBorder="1" applyAlignment="1">
      <alignment horizontal="center" vertical="center" wrapText="1"/>
    </xf>
    <xf numFmtId="0" fontId="19" fillId="2" borderId="49" xfId="0" applyFont="1" applyFill="1" applyBorder="1" applyAlignment="1">
      <alignment vertical="center" wrapText="1"/>
    </xf>
    <xf numFmtId="0" fontId="19" fillId="2" borderId="121" xfId="0" applyFont="1" applyFill="1" applyBorder="1" applyAlignment="1">
      <alignment vertical="center" wrapText="1"/>
    </xf>
    <xf numFmtId="0" fontId="7" fillId="3" borderId="75" xfId="0" applyFont="1" applyFill="1" applyBorder="1" applyAlignment="1">
      <alignment horizontal="center" vertical="center"/>
    </xf>
    <xf numFmtId="0" fontId="14" fillId="4" borderId="49" xfId="0" applyFont="1" applyFill="1" applyBorder="1" applyAlignment="1">
      <alignment horizontal="center" vertical="center"/>
    </xf>
    <xf numFmtId="0" fontId="7" fillId="3" borderId="49" xfId="0" applyFont="1" applyFill="1" applyBorder="1" applyAlignment="1">
      <alignment vertical="center"/>
    </xf>
    <xf numFmtId="0" fontId="6" fillId="7" borderId="49" xfId="0" applyFont="1" applyFill="1" applyBorder="1" applyAlignment="1">
      <alignment vertical="center"/>
    </xf>
    <xf numFmtId="0" fontId="6" fillId="6" borderId="27" xfId="0" applyFont="1" applyFill="1" applyBorder="1" applyAlignment="1">
      <alignment horizontal="center" textRotation="255" wrapText="1"/>
    </xf>
    <xf numFmtId="0" fontId="14" fillId="9" borderId="49" xfId="0" applyFont="1" applyFill="1" applyBorder="1" applyAlignment="1">
      <alignment horizontal="center" vertical="center"/>
    </xf>
    <xf numFmtId="0" fontId="6" fillId="4" borderId="10" xfId="0" applyFont="1" applyFill="1" applyBorder="1" applyAlignment="1">
      <alignment horizontal="center"/>
    </xf>
    <xf numFmtId="0" fontId="6" fillId="4" borderId="4" xfId="0" applyFont="1" applyFill="1" applyBorder="1" applyAlignment="1">
      <alignment horizontal="center"/>
    </xf>
    <xf numFmtId="0" fontId="0" fillId="2" borderId="10" xfId="0" applyFill="1" applyBorder="1" applyAlignment="1">
      <alignment horizontal="center"/>
    </xf>
    <xf numFmtId="164" fontId="10" fillId="17" borderId="49" xfId="0" applyNumberFormat="1" applyFont="1" applyFill="1" applyBorder="1" applyAlignment="1">
      <alignment horizontal="center" vertical="center"/>
    </xf>
    <xf numFmtId="0" fontId="10" fillId="17" borderId="49" xfId="0" applyFont="1" applyFill="1" applyBorder="1" applyAlignment="1">
      <alignment horizontal="center" vertical="center"/>
    </xf>
    <xf numFmtId="0" fontId="4" fillId="5" borderId="49" xfId="0" applyFont="1" applyFill="1" applyBorder="1" applyAlignment="1">
      <alignment horizontal="left" vertical="top"/>
    </xf>
    <xf numFmtId="0" fontId="4" fillId="5" borderId="57" xfId="0" applyFont="1" applyFill="1" applyBorder="1" applyAlignment="1">
      <alignment horizontal="left" vertical="top"/>
    </xf>
    <xf numFmtId="164" fontId="6" fillId="4" borderId="4" xfId="0" applyNumberFormat="1" applyFont="1" applyFill="1" applyBorder="1" applyAlignment="1">
      <alignment horizontal="center"/>
    </xf>
    <xf numFmtId="164" fontId="6" fillId="4" borderId="6" xfId="0" applyNumberFormat="1" applyFont="1" applyFill="1" applyBorder="1" applyAlignment="1">
      <alignment horizontal="center"/>
    </xf>
    <xf numFmtId="164" fontId="7" fillId="4" borderId="10" xfId="0" applyNumberFormat="1" applyFont="1" applyFill="1" applyBorder="1" applyAlignment="1">
      <alignment horizontal="center"/>
    </xf>
    <xf numFmtId="0" fontId="14" fillId="2" borderId="0" xfId="0" applyFont="1" applyFill="1" applyAlignment="1">
      <alignment horizontal="center"/>
    </xf>
    <xf numFmtId="0" fontId="47" fillId="20" borderId="3" xfId="2" applyBorder="1" applyProtection="1"/>
    <xf numFmtId="0" fontId="47" fillId="20" borderId="3" xfId="2" applyBorder="1" applyAlignment="1" applyProtection="1">
      <alignment horizontal="left" vertical="center"/>
    </xf>
    <xf numFmtId="0" fontId="47" fillId="20" borderId="4" xfId="2" applyBorder="1" applyProtection="1"/>
    <xf numFmtId="0" fontId="6" fillId="2" borderId="6" xfId="0" applyFont="1" applyFill="1" applyBorder="1"/>
    <xf numFmtId="0" fontId="0" fillId="11" borderId="0" xfId="0" applyFill="1"/>
    <xf numFmtId="0" fontId="6" fillId="11" borderId="0" xfId="0" applyFont="1" applyFill="1"/>
    <xf numFmtId="0" fontId="6" fillId="11" borderId="6" xfId="0" applyFont="1" applyFill="1" applyBorder="1"/>
    <xf numFmtId="0" fontId="0" fillId="11" borderId="18" xfId="0" applyFill="1" applyBorder="1"/>
    <xf numFmtId="0" fontId="6" fillId="11" borderId="18" xfId="0" applyFont="1" applyFill="1" applyBorder="1"/>
    <xf numFmtId="0" fontId="6" fillId="11" borderId="24" xfId="0" applyFont="1" applyFill="1" applyBorder="1"/>
    <xf numFmtId="0" fontId="0" fillId="11" borderId="6" xfId="0" applyFill="1" applyBorder="1"/>
    <xf numFmtId="0" fontId="0" fillId="11" borderId="24" xfId="0" applyFill="1" applyBorder="1"/>
    <xf numFmtId="0" fontId="24" fillId="2" borderId="0" xfId="0" applyFont="1" applyFill="1" applyAlignment="1" applyProtection="1">
      <alignment horizontal="center" vertical="center" wrapText="1"/>
      <protection locked="0"/>
    </xf>
    <xf numFmtId="0" fontId="0" fillId="0" borderId="0" xfId="0" applyProtection="1">
      <protection locked="0"/>
    </xf>
    <xf numFmtId="0" fontId="7" fillId="0" borderId="0" xfId="0" applyFont="1" applyAlignment="1">
      <alignment horizontal="center"/>
    </xf>
    <xf numFmtId="0" fontId="0" fillId="0" borderId="0" xfId="0" applyAlignment="1">
      <alignment horizontal="left" vertical="top"/>
    </xf>
    <xf numFmtId="49" fontId="0" fillId="0" borderId="0" xfId="0" applyNumberFormat="1" applyAlignment="1">
      <alignment horizontal="left" vertical="top"/>
    </xf>
    <xf numFmtId="0" fontId="20" fillId="2" borderId="0" xfId="0" applyFont="1" applyFill="1" applyAlignment="1" applyProtection="1">
      <alignment horizontal="center" vertical="center" wrapText="1"/>
      <protection locked="0"/>
    </xf>
    <xf numFmtId="0" fontId="31" fillId="2" borderId="0" xfId="0" applyFont="1" applyFill="1" applyAlignment="1">
      <alignment horizontal="center" vertical="center"/>
    </xf>
    <xf numFmtId="0" fontId="84" fillId="2" borderId="0" xfId="0" applyFont="1" applyFill="1" applyAlignment="1">
      <alignment horizontal="left"/>
    </xf>
    <xf numFmtId="0" fontId="72" fillId="2" borderId="233" xfId="4" applyFill="1" applyAlignment="1" applyProtection="1">
      <alignment horizontal="left" vertical="center" indent="2"/>
    </xf>
    <xf numFmtId="0" fontId="72" fillId="2" borderId="233" xfId="4" applyFill="1" applyProtection="1"/>
    <xf numFmtId="0" fontId="35" fillId="2" borderId="0" xfId="0" applyFont="1" applyFill="1"/>
    <xf numFmtId="0" fontId="83" fillId="2" borderId="0" xfId="0" applyFont="1" applyFill="1" applyAlignment="1">
      <alignment horizontal="left" vertical="center" indent="15"/>
    </xf>
    <xf numFmtId="0" fontId="81" fillId="2" borderId="234" xfId="5" applyFill="1" applyProtection="1"/>
    <xf numFmtId="0" fontId="80" fillId="2" borderId="0" xfId="0" applyFont="1" applyFill="1" applyAlignment="1">
      <alignment vertical="center" readingOrder="1"/>
    </xf>
    <xf numFmtId="0" fontId="80" fillId="0" borderId="0" xfId="0" applyFont="1"/>
    <xf numFmtId="0" fontId="24" fillId="2" borderId="0" xfId="0" applyFont="1" applyFill="1" applyAlignment="1">
      <alignment horizontal="right"/>
    </xf>
    <xf numFmtId="0" fontId="78" fillId="0" borderId="0" xfId="0" applyFont="1" applyAlignment="1">
      <alignment horizontal="left" vertical="center" readingOrder="1"/>
    </xf>
    <xf numFmtId="0" fontId="30" fillId="2" borderId="0" xfId="0" applyFont="1" applyFill="1"/>
    <xf numFmtId="0" fontId="81" fillId="2" borderId="234" xfId="5" applyFill="1" applyAlignment="1" applyProtection="1">
      <alignment vertical="center" readingOrder="1"/>
    </xf>
    <xf numFmtId="0" fontId="79" fillId="2" borderId="0" xfId="0" applyFont="1" applyFill="1" applyAlignment="1">
      <alignment vertical="center" readingOrder="1"/>
    </xf>
    <xf numFmtId="0" fontId="35" fillId="2" borderId="19" xfId="0" applyFont="1" applyFill="1" applyBorder="1"/>
    <xf numFmtId="0" fontId="35" fillId="2" borderId="3" xfId="0" applyFont="1" applyFill="1" applyBorder="1"/>
    <xf numFmtId="0" fontId="35" fillId="2" borderId="4" xfId="0" applyFont="1" applyFill="1" applyBorder="1"/>
    <xf numFmtId="0" fontId="35" fillId="2" borderId="16" xfId="0" applyFont="1" applyFill="1" applyBorder="1"/>
    <xf numFmtId="0" fontId="35" fillId="2" borderId="6" xfId="0" applyFont="1" applyFill="1" applyBorder="1"/>
    <xf numFmtId="0" fontId="35" fillId="2" borderId="17" xfId="0" applyFont="1" applyFill="1" applyBorder="1"/>
    <xf numFmtId="0" fontId="35" fillId="2" borderId="18" xfId="0" applyFont="1" applyFill="1" applyBorder="1"/>
    <xf numFmtId="0" fontId="35" fillId="2" borderId="24" xfId="0" applyFont="1" applyFill="1" applyBorder="1"/>
    <xf numFmtId="0" fontId="8" fillId="0" borderId="0" xfId="1" applyProtection="1"/>
    <xf numFmtId="0" fontId="8" fillId="2" borderId="0" xfId="1" applyFill="1" applyProtection="1"/>
    <xf numFmtId="0" fontId="82" fillId="2" borderId="235" xfId="6" applyFill="1" applyProtection="1"/>
    <xf numFmtId="0" fontId="0" fillId="2" borderId="0" xfId="0" applyFill="1" applyAlignment="1">
      <alignment horizontal="left" vertical="center" indent="1"/>
    </xf>
    <xf numFmtId="0" fontId="0" fillId="0" borderId="0" xfId="0" applyAlignment="1">
      <alignment horizontal="left" vertical="center" indent="1"/>
    </xf>
    <xf numFmtId="0" fontId="8" fillId="0" borderId="0" xfId="1"/>
    <xf numFmtId="0" fontId="51" fillId="21" borderId="72" xfId="3" applyBorder="1" applyAlignment="1" applyProtection="1">
      <alignment horizontal="center" vertical="center" wrapText="1"/>
    </xf>
    <xf numFmtId="0" fontId="85" fillId="2" borderId="0" xfId="0" applyFont="1" applyFill="1"/>
    <xf numFmtId="0" fontId="85" fillId="2" borderId="0" xfId="0" applyFont="1" applyFill="1" applyAlignment="1">
      <alignment vertical="center"/>
    </xf>
    <xf numFmtId="0" fontId="81" fillId="2" borderId="234" xfId="5" applyFill="1"/>
    <xf numFmtId="0" fontId="82" fillId="2" borderId="235" xfId="7" applyFill="1" applyBorder="1"/>
    <xf numFmtId="0" fontId="31" fillId="22" borderId="69" xfId="0" applyFont="1" applyFill="1" applyBorder="1" applyAlignment="1">
      <alignment vertical="center"/>
    </xf>
    <xf numFmtId="0" fontId="31" fillId="22" borderId="174" xfId="0" applyFont="1" applyFill="1" applyBorder="1" applyAlignment="1">
      <alignment vertical="center"/>
    </xf>
    <xf numFmtId="0" fontId="18" fillId="6" borderId="48" xfId="0" applyFont="1" applyFill="1" applyBorder="1" applyAlignment="1">
      <alignment vertical="center" wrapText="1"/>
    </xf>
    <xf numFmtId="0" fontId="18" fillId="5" borderId="60" xfId="0" applyFont="1" applyFill="1" applyBorder="1" applyAlignment="1">
      <alignment vertical="center"/>
    </xf>
    <xf numFmtId="0" fontId="18" fillId="6" borderId="173" xfId="0" applyFont="1" applyFill="1" applyBorder="1" applyAlignment="1" applyProtection="1">
      <alignment vertical="center" wrapText="1"/>
      <protection locked="0"/>
    </xf>
    <xf numFmtId="0" fontId="31" fillId="22" borderId="79" xfId="0" applyFont="1" applyFill="1" applyBorder="1" applyAlignment="1">
      <alignment vertical="center"/>
    </xf>
    <xf numFmtId="0" fontId="18" fillId="6" borderId="172" xfId="0" applyFont="1" applyFill="1" applyBorder="1" applyAlignment="1">
      <alignment vertical="center" wrapText="1"/>
    </xf>
    <xf numFmtId="0" fontId="18" fillId="6" borderId="60" xfId="0" applyFont="1" applyFill="1" applyBorder="1" applyAlignment="1">
      <alignment vertical="center" wrapText="1"/>
    </xf>
    <xf numFmtId="0" fontId="31" fillId="22" borderId="0" xfId="0" applyFont="1" applyFill="1" applyAlignment="1">
      <alignment vertical="center"/>
    </xf>
    <xf numFmtId="0" fontId="18" fillId="6" borderId="236" xfId="0" applyFont="1" applyFill="1" applyBorder="1" applyAlignment="1" applyProtection="1">
      <alignment vertical="center" wrapText="1"/>
      <protection locked="0"/>
    </xf>
    <xf numFmtId="0" fontId="18" fillId="5" borderId="237" xfId="0" applyFont="1" applyFill="1" applyBorder="1" applyAlignment="1" applyProtection="1">
      <alignment vertical="center"/>
      <protection locked="0"/>
    </xf>
    <xf numFmtId="0" fontId="18" fillId="6" borderId="236" xfId="0" applyFont="1" applyFill="1" applyBorder="1" applyAlignment="1">
      <alignment vertical="center" wrapText="1"/>
    </xf>
    <xf numFmtId="0" fontId="18" fillId="5" borderId="238" xfId="0" applyFont="1" applyFill="1" applyBorder="1" applyAlignment="1">
      <alignment vertical="center"/>
    </xf>
    <xf numFmtId="0" fontId="31" fillId="22" borderId="80" xfId="0" applyFont="1" applyFill="1" applyBorder="1" applyAlignment="1">
      <alignment vertical="center"/>
    </xf>
    <xf numFmtId="0" fontId="24" fillId="2" borderId="0" xfId="0" applyFont="1" applyFill="1" applyProtection="1">
      <protection locked="0"/>
    </xf>
    <xf numFmtId="0" fontId="14" fillId="2" borderId="0" xfId="0" applyFont="1" applyFill="1" applyAlignment="1" applyProtection="1">
      <alignment vertical="center" wrapText="1"/>
      <protection locked="0"/>
    </xf>
    <xf numFmtId="0" fontId="24" fillId="2" borderId="0" xfId="0" applyFont="1" applyFill="1" applyAlignment="1" applyProtection="1">
      <alignment horizontal="left" vertical="center" wrapText="1"/>
      <protection locked="0"/>
    </xf>
    <xf numFmtId="0" fontId="36" fillId="2" borderId="0" xfId="0" applyFont="1" applyFill="1" applyProtection="1">
      <protection locked="0"/>
    </xf>
    <xf numFmtId="0" fontId="24" fillId="2" borderId="0" xfId="0" applyFont="1" applyFill="1" applyAlignment="1" applyProtection="1">
      <alignment horizontal="left" vertical="center"/>
      <protection locked="0"/>
    </xf>
    <xf numFmtId="0" fontId="17" fillId="2" borderId="0" xfId="0" applyFont="1" applyFill="1" applyAlignment="1" applyProtection="1">
      <alignment vertical="center"/>
      <protection locked="0"/>
    </xf>
    <xf numFmtId="0" fontId="31" fillId="2" borderId="0" xfId="0" applyFont="1" applyFill="1" applyAlignment="1" applyProtection="1">
      <alignment horizontal="center"/>
      <protection locked="0"/>
    </xf>
    <xf numFmtId="0" fontId="31" fillId="2" borderId="32" xfId="0" applyFont="1" applyFill="1" applyBorder="1" applyAlignment="1" applyProtection="1">
      <alignment horizontal="center"/>
      <protection locked="0"/>
    </xf>
    <xf numFmtId="0" fontId="31" fillId="0" borderId="0" xfId="0" applyFont="1" applyAlignment="1" applyProtection="1">
      <alignment horizontal="center"/>
      <protection locked="0"/>
    </xf>
    <xf numFmtId="0" fontId="25" fillId="2" borderId="0" xfId="0" applyFont="1" applyFill="1" applyAlignment="1">
      <alignment horizontal="center" vertical="center"/>
    </xf>
    <xf numFmtId="0" fontId="25" fillId="2" borderId="0" xfId="0" applyFont="1" applyFill="1"/>
    <xf numFmtId="0" fontId="90" fillId="2" borderId="0" xfId="0" applyFont="1" applyFill="1" applyAlignment="1">
      <alignment vertical="center"/>
    </xf>
    <xf numFmtId="0" fontId="26" fillId="2" borderId="0" xfId="0" applyFont="1" applyFill="1" applyAlignment="1">
      <alignment horizontal="center" vertical="center"/>
    </xf>
    <xf numFmtId="0" fontId="25" fillId="2" borderId="0" xfId="0" applyFont="1" applyFill="1" applyAlignment="1">
      <alignment horizontal="left" vertical="top"/>
    </xf>
    <xf numFmtId="0" fontId="25" fillId="17" borderId="0" xfId="0" applyFont="1" applyFill="1" applyAlignment="1">
      <alignment horizontal="left" vertical="top"/>
    </xf>
    <xf numFmtId="0" fontId="25" fillId="2" borderId="0" xfId="0" applyFont="1" applyFill="1" applyAlignment="1">
      <alignment vertical="center"/>
    </xf>
    <xf numFmtId="0" fontId="25" fillId="2" borderId="0" xfId="0" applyFont="1" applyFill="1" applyAlignment="1">
      <alignment horizontal="left" vertical="center"/>
    </xf>
    <xf numFmtId="0" fontId="25" fillId="2" borderId="0" xfId="0" applyFont="1" applyFill="1" applyProtection="1">
      <protection locked="0"/>
    </xf>
    <xf numFmtId="0" fontId="10" fillId="17" borderId="112" xfId="0" applyFont="1" applyFill="1" applyBorder="1" applyAlignment="1">
      <alignment horizontal="right"/>
    </xf>
    <xf numFmtId="0" fontId="8" fillId="0" borderId="0" xfId="1" applyAlignment="1">
      <alignment vertical="top"/>
    </xf>
    <xf numFmtId="0" fontId="4" fillId="12" borderId="100" xfId="0" applyFont="1" applyFill="1" applyBorder="1" applyAlignment="1" applyProtection="1">
      <alignment horizontal="center" vertical="center"/>
      <protection locked="0"/>
    </xf>
    <xf numFmtId="0" fontId="50" fillId="2" borderId="0" xfId="0" applyFont="1" applyFill="1" applyAlignment="1">
      <alignment horizontal="left"/>
    </xf>
    <xf numFmtId="0" fontId="33" fillId="18" borderId="230" xfId="0" applyFont="1" applyFill="1" applyBorder="1" applyAlignment="1" applyProtection="1">
      <alignment horizontal="right" vertical="center" wrapText="1"/>
      <protection locked="0"/>
    </xf>
    <xf numFmtId="0" fontId="33" fillId="18" borderId="236" xfId="0" applyFont="1" applyFill="1" applyBorder="1" applyAlignment="1" applyProtection="1">
      <alignment horizontal="right" vertical="center" wrapText="1"/>
      <protection locked="0"/>
    </xf>
    <xf numFmtId="0" fontId="33" fillId="18" borderId="169" xfId="0" applyFont="1" applyFill="1" applyBorder="1" applyAlignment="1" applyProtection="1">
      <alignment horizontal="right" vertical="center" wrapText="1"/>
      <protection locked="0"/>
    </xf>
    <xf numFmtId="0" fontId="0" fillId="0" borderId="0" xfId="0" applyAlignment="1">
      <alignment horizontal="center" vertical="center"/>
    </xf>
    <xf numFmtId="0" fontId="10" fillId="5" borderId="248" xfId="0" applyFont="1" applyFill="1" applyBorder="1" applyAlignment="1" applyProtection="1">
      <alignment horizontal="center" vertical="center" wrapText="1"/>
      <protection locked="0"/>
    </xf>
    <xf numFmtId="0" fontId="33" fillId="18" borderId="53" xfId="0" applyFont="1" applyFill="1" applyBorder="1" applyAlignment="1">
      <alignment horizontal="right" vertical="center" wrapText="1"/>
    </xf>
    <xf numFmtId="0" fontId="33" fillId="18" borderId="64" xfId="0" applyFont="1" applyFill="1" applyBorder="1" applyAlignment="1">
      <alignment horizontal="right" vertical="center" wrapText="1"/>
    </xf>
    <xf numFmtId="0" fontId="7" fillId="3" borderId="254" xfId="0" applyFont="1" applyFill="1" applyBorder="1" applyAlignment="1" applyProtection="1">
      <alignment horizontal="center" vertical="center"/>
      <protection locked="0"/>
    </xf>
    <xf numFmtId="0" fontId="0" fillId="0" borderId="263" xfId="0" applyBorder="1" applyAlignment="1" applyProtection="1">
      <alignment horizontal="center" vertical="center"/>
      <protection locked="0"/>
    </xf>
    <xf numFmtId="0" fontId="14" fillId="6" borderId="265" xfId="0" applyFont="1" applyFill="1" applyBorder="1" applyAlignment="1">
      <alignment horizontal="center" vertical="center"/>
    </xf>
    <xf numFmtId="164" fontId="0" fillId="4" borderId="0" xfId="0" applyNumberFormat="1" applyFill="1" applyAlignment="1">
      <alignment horizontal="center" vertical="center"/>
    </xf>
    <xf numFmtId="0" fontId="6" fillId="7" borderId="8" xfId="0" applyFont="1" applyFill="1" applyBorder="1" applyAlignment="1">
      <alignment horizontal="center" wrapText="1"/>
    </xf>
    <xf numFmtId="0" fontId="6" fillId="16" borderId="9" xfId="0" applyFont="1" applyFill="1" applyBorder="1"/>
    <xf numFmtId="0" fontId="6" fillId="16" borderId="26" xfId="0" applyFont="1" applyFill="1" applyBorder="1"/>
    <xf numFmtId="0" fontId="6" fillId="16" borderId="10" xfId="0" applyFont="1" applyFill="1" applyBorder="1"/>
    <xf numFmtId="0" fontId="52" fillId="21" borderId="33" xfId="3" applyFont="1" applyAlignment="1" applyProtection="1">
      <alignment horizontal="right" vertical="center" wrapText="1"/>
    </xf>
    <xf numFmtId="0" fontId="6" fillId="2" borderId="263" xfId="0" applyFont="1" applyFill="1" applyBorder="1" applyAlignment="1" applyProtection="1">
      <alignment horizontal="center" vertical="center" wrapText="1"/>
      <protection locked="0"/>
    </xf>
    <xf numFmtId="0" fontId="7" fillId="22" borderId="31" xfId="0" applyFont="1" applyFill="1" applyBorder="1" applyAlignment="1">
      <alignment horizontal="right" vertical="center" wrapText="1"/>
    </xf>
    <xf numFmtId="164" fontId="6" fillId="4" borderId="31" xfId="0" applyNumberFormat="1" applyFont="1" applyFill="1" applyBorder="1" applyAlignment="1">
      <alignment horizontal="center" vertical="center"/>
    </xf>
    <xf numFmtId="0" fontId="17" fillId="6" borderId="263" xfId="0" applyFont="1" applyFill="1" applyBorder="1" applyAlignment="1" applyProtection="1">
      <alignment horizontal="right" vertical="center" wrapText="1"/>
      <protection locked="0"/>
    </xf>
    <xf numFmtId="0" fontId="6" fillId="0" borderId="263" xfId="0" applyFont="1" applyBorder="1" applyAlignment="1" applyProtection="1">
      <alignment horizontal="center" vertical="center"/>
      <protection locked="0"/>
    </xf>
    <xf numFmtId="0" fontId="44" fillId="6" borderId="263" xfId="0" applyFont="1" applyFill="1" applyBorder="1" applyAlignment="1">
      <alignment horizontal="right" vertical="center" wrapText="1"/>
    </xf>
    <xf numFmtId="164" fontId="14" fillId="6" borderId="265" xfId="0" applyNumberFormat="1" applyFont="1" applyFill="1" applyBorder="1" applyAlignment="1">
      <alignment horizontal="center" vertical="center"/>
    </xf>
    <xf numFmtId="0" fontId="0" fillId="5" borderId="281" xfId="0" applyFill="1" applyBorder="1" applyAlignment="1">
      <alignment vertical="top" wrapText="1"/>
    </xf>
    <xf numFmtId="164" fontId="51" fillId="21" borderId="71" xfId="3" applyNumberFormat="1" applyBorder="1" applyAlignment="1" applyProtection="1">
      <alignment horizontal="center" vertical="center" wrapText="1"/>
    </xf>
    <xf numFmtId="0" fontId="51" fillId="21" borderId="124" xfId="3" applyBorder="1" applyAlignment="1" applyProtection="1">
      <alignment horizontal="right" vertical="center"/>
      <protection locked="0"/>
    </xf>
    <xf numFmtId="0" fontId="20" fillId="4" borderId="0" xfId="0" applyFont="1" applyFill="1" applyAlignment="1">
      <alignment horizontal="center" vertical="center"/>
    </xf>
    <xf numFmtId="0" fontId="51" fillId="21" borderId="33" xfId="3" applyAlignment="1" applyProtection="1">
      <alignment horizontal="right" vertical="center"/>
      <protection locked="0"/>
    </xf>
    <xf numFmtId="0" fontId="51" fillId="21" borderId="72" xfId="3" applyBorder="1" applyAlignment="1" applyProtection="1">
      <alignment horizontal="left" vertical="center" wrapText="1"/>
      <protection locked="0"/>
    </xf>
    <xf numFmtId="0" fontId="21" fillId="17" borderId="269" xfId="0" applyFont="1" applyFill="1" applyBorder="1" applyAlignment="1">
      <alignment horizontal="right" vertical="center"/>
    </xf>
    <xf numFmtId="0" fontId="1" fillId="17" borderId="269" xfId="0" applyFont="1" applyFill="1" applyBorder="1"/>
    <xf numFmtId="0" fontId="1" fillId="17" borderId="269" xfId="0" applyFont="1" applyFill="1" applyBorder="1" applyAlignment="1">
      <alignment horizontal="right"/>
    </xf>
    <xf numFmtId="0" fontId="21" fillId="17" borderId="263" xfId="0" applyFont="1" applyFill="1" applyBorder="1" applyAlignment="1">
      <alignment horizontal="right" vertical="center"/>
    </xf>
    <xf numFmtId="0" fontId="10" fillId="17" borderId="263" xfId="0" applyFont="1" applyFill="1" applyBorder="1" applyAlignment="1">
      <alignment horizontal="right"/>
    </xf>
    <xf numFmtId="0" fontId="1" fillId="17" borderId="263" xfId="0" applyFont="1" applyFill="1" applyBorder="1" applyAlignment="1">
      <alignment horizontal="right"/>
    </xf>
    <xf numFmtId="0" fontId="21" fillId="17" borderId="265" xfId="0" applyFont="1" applyFill="1" applyBorder="1" applyAlignment="1">
      <alignment horizontal="right" vertical="center"/>
    </xf>
    <xf numFmtId="0" fontId="1" fillId="17" borderId="265" xfId="0" applyFont="1" applyFill="1" applyBorder="1" applyAlignment="1">
      <alignment horizontal="right"/>
    </xf>
    <xf numFmtId="0" fontId="28" fillId="17" borderId="256" xfId="0" applyFont="1" applyFill="1" applyBorder="1" applyAlignment="1">
      <alignment horizontal="right" vertical="center"/>
    </xf>
    <xf numFmtId="0" fontId="6" fillId="2" borderId="0" xfId="0" applyFont="1" applyFill="1" applyAlignment="1" applyProtection="1">
      <alignment wrapText="1"/>
      <protection locked="0"/>
    </xf>
    <xf numFmtId="0" fontId="7" fillId="0" borderId="8" xfId="0" applyFont="1" applyBorder="1" applyAlignment="1">
      <alignment horizontal="center"/>
    </xf>
    <xf numFmtId="0" fontId="7" fillId="2" borderId="3" xfId="0" applyFont="1" applyFill="1" applyBorder="1" applyAlignment="1">
      <alignment horizontal="center" vertical="center"/>
    </xf>
    <xf numFmtId="0" fontId="7" fillId="2" borderId="0" xfId="0" applyFont="1" applyFill="1" applyAlignment="1">
      <alignment horizontal="center" vertical="center"/>
    </xf>
    <xf numFmtId="0" fontId="7" fillId="2" borderId="9" xfId="0" applyFont="1" applyFill="1" applyBorder="1" applyAlignment="1">
      <alignment horizontal="center" vertical="center"/>
    </xf>
    <xf numFmtId="0" fontId="15" fillId="2" borderId="0" xfId="0" applyFont="1" applyFill="1" applyAlignment="1">
      <alignment horizontal="center" vertical="center"/>
    </xf>
    <xf numFmtId="0" fontId="15" fillId="2" borderId="0" xfId="0" applyFont="1" applyFill="1" applyAlignment="1" applyProtection="1">
      <alignment horizontal="left" vertical="center"/>
      <protection locked="0"/>
    </xf>
    <xf numFmtId="0" fontId="15" fillId="2" borderId="0" xfId="0" applyFont="1" applyFill="1"/>
    <xf numFmtId="0" fontId="15" fillId="2" borderId="0" xfId="0" applyFont="1" applyFill="1" applyProtection="1">
      <protection locked="0"/>
    </xf>
    <xf numFmtId="0" fontId="95" fillId="2" borderId="0" xfId="0" applyFont="1" applyFill="1" applyAlignment="1">
      <alignment vertical="center"/>
    </xf>
    <xf numFmtId="0" fontId="95" fillId="2" borderId="0" xfId="0" applyFont="1" applyFill="1" applyAlignment="1" applyProtection="1">
      <alignment vertical="center"/>
      <protection locked="0"/>
    </xf>
    <xf numFmtId="0" fontId="15" fillId="2" borderId="0" xfId="0" applyFont="1" applyFill="1" applyAlignment="1">
      <alignment vertical="center"/>
    </xf>
    <xf numFmtId="0" fontId="15" fillId="2" borderId="0" xfId="0" applyFont="1" applyFill="1" applyAlignment="1" applyProtection="1">
      <alignment vertical="center"/>
      <protection locked="0"/>
    </xf>
    <xf numFmtId="0" fontId="20" fillId="5" borderId="39" xfId="0" applyFont="1" applyFill="1" applyBorder="1" applyAlignment="1">
      <alignment horizontal="center" vertical="center"/>
    </xf>
    <xf numFmtId="0" fontId="20" fillId="2" borderId="47" xfId="0" applyFont="1" applyFill="1" applyBorder="1" applyAlignment="1" applyProtection="1">
      <alignment horizontal="center" vertical="center" wrapText="1"/>
      <protection locked="0"/>
    </xf>
    <xf numFmtId="0" fontId="33" fillId="18" borderId="34" xfId="0" applyFont="1" applyFill="1" applyBorder="1" applyAlignment="1" applyProtection="1">
      <alignment horizontal="right" vertical="center" wrapText="1"/>
      <protection locked="0"/>
    </xf>
    <xf numFmtId="0" fontId="18" fillId="6" borderId="93" xfId="0" applyFont="1" applyFill="1" applyBorder="1" applyAlignment="1" applyProtection="1">
      <alignment horizontal="right" vertical="center" wrapText="1"/>
      <protection locked="0"/>
    </xf>
    <xf numFmtId="0" fontId="0" fillId="2" borderId="93" xfId="0" applyFill="1" applyBorder="1" applyAlignment="1" applyProtection="1">
      <alignment horizontal="center" vertical="center" wrapText="1"/>
      <protection locked="0"/>
    </xf>
    <xf numFmtId="0" fontId="0" fillId="18" borderId="148" xfId="0" applyFill="1" applyBorder="1" applyAlignment="1">
      <alignment horizontal="center" vertical="center" wrapText="1"/>
    </xf>
    <xf numFmtId="0" fontId="5" fillId="17" borderId="112" xfId="0" applyFont="1" applyFill="1" applyBorder="1" applyAlignment="1">
      <alignment horizontal="right"/>
    </xf>
    <xf numFmtId="0" fontId="12" fillId="15" borderId="215" xfId="0" applyFont="1" applyFill="1" applyBorder="1" applyAlignment="1" applyProtection="1">
      <alignment horizontal="center" vertical="center"/>
      <protection locked="0"/>
    </xf>
    <xf numFmtId="0" fontId="53" fillId="21" borderId="297" xfId="3" applyFont="1" applyBorder="1" applyAlignment="1">
      <alignment horizontal="center" vertical="center" wrapText="1"/>
    </xf>
    <xf numFmtId="0" fontId="14" fillId="2" borderId="0" xfId="0" applyFont="1" applyFill="1" applyProtection="1">
      <protection locked="0"/>
    </xf>
    <xf numFmtId="0" fontId="87" fillId="8" borderId="240" xfId="0" applyFont="1" applyFill="1" applyBorder="1" applyAlignment="1" applyProtection="1">
      <alignment horizontal="left" vertical="center" wrapText="1" readingOrder="1"/>
      <protection locked="0"/>
    </xf>
    <xf numFmtId="0" fontId="87" fillId="14" borderId="240" xfId="0" applyFont="1" applyFill="1" applyBorder="1" applyAlignment="1" applyProtection="1">
      <alignment horizontal="left" vertical="center" wrapText="1" readingOrder="1"/>
      <protection locked="0"/>
    </xf>
    <xf numFmtId="0" fontId="87" fillId="13" borderId="240" xfId="0" applyFont="1" applyFill="1" applyBorder="1" applyAlignment="1" applyProtection="1">
      <alignment horizontal="left" vertical="center" wrapText="1" readingOrder="1"/>
      <protection locked="0"/>
    </xf>
    <xf numFmtId="0" fontId="89" fillId="25" borderId="241" xfId="0" applyFont="1" applyFill="1" applyBorder="1" applyAlignment="1" applyProtection="1">
      <alignment horizontal="left" vertical="center" wrapText="1" readingOrder="1"/>
      <protection locked="0"/>
    </xf>
    <xf numFmtId="0" fontId="88" fillId="25" borderId="242" xfId="0" applyFont="1" applyFill="1" applyBorder="1" applyAlignment="1" applyProtection="1">
      <alignment horizontal="left" vertical="center" wrapText="1" readingOrder="1"/>
      <protection locked="0"/>
    </xf>
    <xf numFmtId="0" fontId="88" fillId="25" borderId="244" xfId="0" applyFont="1" applyFill="1" applyBorder="1" applyAlignment="1" applyProtection="1">
      <alignment vertical="center" wrapText="1" readingOrder="1"/>
      <protection locked="0"/>
    </xf>
    <xf numFmtId="0" fontId="88" fillId="25" borderId="245" xfId="0" applyFont="1" applyFill="1" applyBorder="1" applyAlignment="1" applyProtection="1">
      <alignment vertical="center" wrapText="1" readingOrder="1"/>
      <protection locked="0"/>
    </xf>
    <xf numFmtId="0" fontId="88" fillId="25" borderId="243" xfId="0" applyFont="1" applyFill="1" applyBorder="1" applyAlignment="1" applyProtection="1">
      <alignment horizontal="left" vertical="center" wrapText="1" readingOrder="1"/>
      <protection locked="0"/>
    </xf>
    <xf numFmtId="0" fontId="51" fillId="21" borderId="71" xfId="3" applyBorder="1" applyAlignment="1" applyProtection="1">
      <alignment horizontal="center" vertical="center" wrapText="1"/>
    </xf>
    <xf numFmtId="0" fontId="2" fillId="22" borderId="45" xfId="0" applyFont="1" applyFill="1" applyBorder="1" applyAlignment="1">
      <alignment horizontal="center" vertical="center"/>
    </xf>
    <xf numFmtId="0" fontId="44" fillId="18" borderId="75" xfId="0" applyFont="1" applyFill="1" applyBorder="1" applyAlignment="1">
      <alignment horizontal="center" vertical="center" wrapText="1"/>
    </xf>
    <xf numFmtId="0" fontId="14" fillId="2" borderId="12" xfId="0" applyFont="1" applyFill="1" applyBorder="1" applyAlignment="1">
      <alignment horizontal="left" vertical="center" wrapText="1"/>
    </xf>
    <xf numFmtId="0" fontId="6" fillId="2" borderId="0" xfId="0" applyFont="1" applyFill="1" applyAlignment="1">
      <alignment horizontal="left"/>
    </xf>
    <xf numFmtId="0" fontId="44" fillId="11" borderId="46" xfId="0" applyFont="1" applyFill="1" applyBorder="1" applyAlignment="1">
      <alignment horizontal="center" vertical="center" wrapText="1"/>
    </xf>
    <xf numFmtId="0" fontId="42" fillId="3" borderId="46" xfId="0" applyFont="1" applyFill="1" applyBorder="1" applyAlignment="1">
      <alignment horizontal="right" vertical="center" wrapText="1"/>
    </xf>
    <xf numFmtId="0" fontId="6" fillId="2" borderId="46" xfId="0" applyFont="1" applyFill="1" applyBorder="1" applyAlignment="1" applyProtection="1">
      <alignment horizontal="center" vertical="center" wrapText="1"/>
      <protection locked="0"/>
    </xf>
    <xf numFmtId="0" fontId="6" fillId="4" borderId="3" xfId="0" applyFont="1" applyFill="1" applyBorder="1" applyAlignment="1">
      <alignment horizontal="center"/>
    </xf>
    <xf numFmtId="0" fontId="44" fillId="11" borderId="59" xfId="0" applyFont="1" applyFill="1" applyBorder="1" applyAlignment="1">
      <alignment horizontal="center" vertical="center" wrapText="1"/>
    </xf>
    <xf numFmtId="0" fontId="44" fillId="18" borderId="118" xfId="0" applyFont="1" applyFill="1" applyBorder="1" applyAlignment="1">
      <alignment horizontal="center" vertical="center" wrapText="1"/>
    </xf>
    <xf numFmtId="0" fontId="51" fillId="21" borderId="70" xfId="3" applyBorder="1" applyAlignment="1" applyProtection="1">
      <alignment horizontal="center" vertical="center" wrapText="1"/>
    </xf>
    <xf numFmtId="0" fontId="44" fillId="18" borderId="126" xfId="0" applyFont="1" applyFill="1" applyBorder="1" applyAlignment="1">
      <alignment horizontal="center" vertical="center" wrapText="1"/>
    </xf>
    <xf numFmtId="0" fontId="0" fillId="2" borderId="0" xfId="0" applyFill="1" applyAlignment="1">
      <alignment horizontal="left"/>
    </xf>
    <xf numFmtId="0" fontId="42" fillId="3" borderId="47" xfId="0" applyFont="1" applyFill="1" applyBorder="1" applyAlignment="1">
      <alignment horizontal="right" vertical="center" wrapText="1"/>
    </xf>
    <xf numFmtId="0" fontId="0" fillId="0" borderId="0" xfId="0" applyAlignment="1">
      <alignment horizontal="left"/>
    </xf>
    <xf numFmtId="0" fontId="6" fillId="2" borderId="0" xfId="0" applyFont="1" applyFill="1" applyAlignment="1">
      <alignment horizontal="left" vertical="center"/>
    </xf>
    <xf numFmtId="0" fontId="6" fillId="2" borderId="18" xfId="0" applyFont="1" applyFill="1" applyBorder="1" applyAlignment="1">
      <alignment horizontal="left" vertical="center"/>
    </xf>
    <xf numFmtId="0" fontId="0" fillId="2" borderId="18" xfId="0" applyFill="1" applyBorder="1" applyAlignment="1">
      <alignment horizontal="left"/>
    </xf>
    <xf numFmtId="0" fontId="12" fillId="17" borderId="54" xfId="0" applyFont="1" applyFill="1" applyBorder="1" applyAlignment="1">
      <alignment horizontal="right"/>
    </xf>
    <xf numFmtId="164" fontId="51" fillId="21" borderId="0" xfId="3" applyNumberFormat="1" applyBorder="1" applyAlignment="1" applyProtection="1">
      <alignment horizontal="center" vertical="center"/>
    </xf>
    <xf numFmtId="0" fontId="0" fillId="5" borderId="6" xfId="0" applyFill="1" applyBorder="1" applyAlignment="1">
      <alignment horizontal="center" vertical="center" wrapText="1"/>
    </xf>
    <xf numFmtId="164" fontId="6" fillId="2" borderId="0" xfId="0" applyNumberFormat="1" applyFont="1" applyFill="1" applyAlignment="1">
      <alignment vertical="center"/>
    </xf>
    <xf numFmtId="164" fontId="0" fillId="6" borderId="0" xfId="0" applyNumberFormat="1" applyFill="1" applyAlignment="1" applyProtection="1">
      <alignment horizontal="center" vertical="center"/>
      <protection locked="0"/>
    </xf>
    <xf numFmtId="0" fontId="14" fillId="2" borderId="25" xfId="0" applyFont="1" applyFill="1" applyBorder="1" applyAlignment="1">
      <alignment horizontal="center" vertical="center" wrapText="1"/>
    </xf>
    <xf numFmtId="0" fontId="14" fillId="2" borderId="2" xfId="0" applyFont="1" applyFill="1" applyBorder="1" applyAlignment="1">
      <alignment horizontal="center" vertical="center" wrapText="1"/>
    </xf>
    <xf numFmtId="0" fontId="89" fillId="25" borderId="244" xfId="0" applyFont="1" applyFill="1" applyBorder="1" applyAlignment="1" applyProtection="1">
      <alignment horizontal="center" vertical="center" wrapText="1" readingOrder="1"/>
      <protection locked="0"/>
    </xf>
    <xf numFmtId="0" fontId="89" fillId="25" borderId="245" xfId="0" applyFont="1" applyFill="1" applyBorder="1" applyAlignment="1" applyProtection="1">
      <alignment horizontal="center" vertical="center" wrapText="1" readingOrder="1"/>
      <protection locked="0"/>
    </xf>
    <xf numFmtId="0" fontId="46" fillId="12" borderId="149" xfId="0" applyFont="1" applyFill="1" applyBorder="1" applyAlignment="1" applyProtection="1">
      <alignment horizontal="left" vertical="center" wrapText="1"/>
      <protection locked="0"/>
    </xf>
    <xf numFmtId="0" fontId="46" fillId="12" borderId="150" xfId="0" applyFont="1" applyFill="1" applyBorder="1" applyAlignment="1" applyProtection="1">
      <alignment horizontal="left" vertical="center" wrapText="1"/>
      <protection locked="0"/>
    </xf>
    <xf numFmtId="0" fontId="46" fillId="12" borderId="151" xfId="0" applyFont="1" applyFill="1" applyBorder="1" applyAlignment="1" applyProtection="1">
      <alignment horizontal="left" vertical="center" wrapText="1"/>
      <protection locked="0"/>
    </xf>
    <xf numFmtId="0" fontId="4" fillId="17" borderId="152" xfId="0" applyFont="1" applyFill="1" applyBorder="1" applyAlignment="1">
      <alignment horizontal="center"/>
    </xf>
    <xf numFmtId="0" fontId="4" fillId="17" borderId="153" xfId="0" applyFont="1" applyFill="1" applyBorder="1" applyAlignment="1">
      <alignment horizontal="center"/>
    </xf>
    <xf numFmtId="0" fontId="33" fillId="22" borderId="115" xfId="0" applyFont="1" applyFill="1" applyBorder="1" applyAlignment="1" applyProtection="1">
      <alignment horizontal="center" vertical="center"/>
      <protection locked="0"/>
    </xf>
    <xf numFmtId="0" fontId="33" fillId="22" borderId="131" xfId="0" applyFont="1" applyFill="1" applyBorder="1" applyAlignment="1" applyProtection="1">
      <alignment horizontal="center" vertical="center"/>
      <protection locked="0"/>
    </xf>
    <xf numFmtId="0" fontId="20" fillId="6" borderId="136" xfId="3" applyFont="1" applyFill="1" applyBorder="1" applyAlignment="1">
      <alignment horizontal="center" vertical="center" wrapText="1"/>
    </xf>
    <xf numFmtId="0" fontId="20" fillId="6" borderId="156" xfId="3" applyFont="1" applyFill="1" applyBorder="1" applyAlignment="1">
      <alignment horizontal="center" vertical="center" wrapText="1"/>
    </xf>
    <xf numFmtId="0" fontId="33" fillId="22" borderId="6" xfId="0" applyFont="1" applyFill="1" applyBorder="1" applyAlignment="1" applyProtection="1">
      <alignment horizontal="center" vertical="center"/>
      <protection locked="0"/>
    </xf>
    <xf numFmtId="0" fontId="0" fillId="5" borderId="145" xfId="0" applyFill="1" applyBorder="1" applyAlignment="1">
      <alignment horizontal="center"/>
    </xf>
    <xf numFmtId="0" fontId="0" fillId="5" borderId="146" xfId="0" applyFill="1" applyBorder="1" applyAlignment="1">
      <alignment horizontal="center"/>
    </xf>
    <xf numFmtId="0" fontId="24" fillId="6" borderId="143" xfId="0" applyFont="1" applyFill="1" applyBorder="1" applyAlignment="1">
      <alignment horizontal="center" vertical="center" wrapText="1"/>
    </xf>
    <xf numFmtId="0" fontId="24" fillId="6" borderId="147" xfId="0" applyFont="1" applyFill="1" applyBorder="1" applyAlignment="1">
      <alignment horizontal="center" vertical="center" wrapText="1"/>
    </xf>
    <xf numFmtId="0" fontId="24" fillId="6" borderId="148" xfId="0" applyFont="1" applyFill="1" applyBorder="1" applyAlignment="1">
      <alignment horizontal="center" vertical="center" wrapText="1"/>
    </xf>
    <xf numFmtId="0" fontId="33" fillId="22" borderId="0" xfId="0" applyFont="1" applyFill="1" applyAlignment="1" applyProtection="1">
      <alignment horizontal="center" vertical="center"/>
      <protection locked="0"/>
    </xf>
    <xf numFmtId="0" fontId="7" fillId="2" borderId="90" xfId="0" applyFont="1" applyFill="1" applyBorder="1" applyAlignment="1" applyProtection="1">
      <alignment horizontal="center" vertical="center"/>
      <protection locked="0"/>
    </xf>
    <xf numFmtId="0" fontId="7" fillId="2" borderId="137" xfId="0" applyFont="1" applyFill="1" applyBorder="1" applyAlignment="1" applyProtection="1">
      <alignment horizontal="center" vertical="center"/>
      <protection locked="0"/>
    </xf>
    <xf numFmtId="0" fontId="0" fillId="0" borderId="149" xfId="0" applyBorder="1" applyAlignment="1" applyProtection="1">
      <alignment horizontal="center" vertical="center" wrapText="1"/>
      <protection locked="0"/>
    </xf>
    <xf numFmtId="0" fontId="0" fillId="0" borderId="150" xfId="0" applyBorder="1" applyAlignment="1" applyProtection="1">
      <alignment horizontal="center" vertical="center" wrapText="1"/>
      <protection locked="0"/>
    </xf>
    <xf numFmtId="0" fontId="0" fillId="0" borderId="201" xfId="0" applyBorder="1" applyAlignment="1" applyProtection="1">
      <alignment horizontal="center" vertical="center" wrapText="1"/>
      <protection locked="0"/>
    </xf>
    <xf numFmtId="0" fontId="0" fillId="6" borderId="143" xfId="0" applyFill="1" applyBorder="1" applyAlignment="1">
      <alignment horizontal="center" vertical="top" wrapText="1"/>
    </xf>
    <xf numFmtId="0" fontId="0" fillId="6" borderId="147" xfId="0" applyFill="1" applyBorder="1" applyAlignment="1">
      <alignment horizontal="center" vertical="top" wrapText="1"/>
    </xf>
    <xf numFmtId="0" fontId="6" fillId="2" borderId="0" xfId="0" applyFont="1" applyFill="1" applyAlignment="1">
      <alignment horizontal="center" vertical="center" wrapText="1"/>
    </xf>
    <xf numFmtId="0" fontId="6" fillId="2" borderId="7" xfId="0" applyFont="1" applyFill="1" applyBorder="1" applyAlignment="1">
      <alignment horizontal="center" vertical="center" wrapText="1"/>
    </xf>
    <xf numFmtId="0" fontId="0" fillId="2" borderId="4" xfId="0" applyFill="1" applyBorder="1" applyAlignment="1">
      <alignment horizontal="center" vertical="center" wrapText="1"/>
    </xf>
    <xf numFmtId="0" fontId="0" fillId="2" borderId="6" xfId="0" applyFill="1" applyBorder="1" applyAlignment="1">
      <alignment horizontal="center" vertical="center" wrapText="1"/>
    </xf>
    <xf numFmtId="0" fontId="0" fillId="2" borderId="24" xfId="0" applyFill="1" applyBorder="1" applyAlignment="1">
      <alignment horizontal="center" vertical="center" wrapText="1"/>
    </xf>
    <xf numFmtId="0" fontId="4" fillId="12" borderId="99" xfId="0" applyFont="1" applyFill="1" applyBorder="1" applyAlignment="1" applyProtection="1">
      <alignment horizontal="center" vertical="center"/>
      <protection locked="0"/>
    </xf>
    <xf numFmtId="0" fontId="4" fillId="12" borderId="100" xfId="0" applyFont="1" applyFill="1" applyBorder="1" applyAlignment="1" applyProtection="1">
      <alignment horizontal="center" vertical="center"/>
      <protection locked="0"/>
    </xf>
    <xf numFmtId="0" fontId="0" fillId="2" borderId="0" xfId="0" applyFill="1" applyAlignment="1">
      <alignment horizontal="center" vertical="center" wrapText="1"/>
    </xf>
    <xf numFmtId="0" fontId="12" fillId="15" borderId="155" xfId="0" applyFont="1" applyFill="1" applyBorder="1" applyAlignment="1" applyProtection="1">
      <alignment horizontal="center" vertical="center"/>
      <protection locked="0"/>
    </xf>
    <xf numFmtId="0" fontId="12" fillId="15" borderId="10" xfId="0" applyFont="1" applyFill="1" applyBorder="1" applyAlignment="1" applyProtection="1">
      <alignment horizontal="center" vertical="center"/>
      <protection locked="0"/>
    </xf>
    <xf numFmtId="0" fontId="88" fillId="4" borderId="244" xfId="0" applyFont="1" applyFill="1" applyBorder="1" applyAlignment="1" applyProtection="1">
      <alignment horizontal="center" vertical="center" wrapText="1" readingOrder="1"/>
      <protection locked="0"/>
    </xf>
    <xf numFmtId="0" fontId="88" fillId="4" borderId="245" xfId="0" applyFont="1" applyFill="1" applyBorder="1" applyAlignment="1" applyProtection="1">
      <alignment horizontal="center" vertical="center" wrapText="1" readingOrder="1"/>
      <protection locked="0"/>
    </xf>
    <xf numFmtId="0" fontId="7" fillId="3" borderId="135" xfId="0" applyFont="1" applyFill="1" applyBorder="1" applyAlignment="1" applyProtection="1">
      <alignment horizontal="center" vertical="center"/>
      <protection locked="0"/>
    </xf>
    <xf numFmtId="0" fontId="9" fillId="5" borderId="112" xfId="0" applyFont="1" applyFill="1" applyBorder="1" applyAlignment="1" applyProtection="1">
      <alignment horizontal="center" vertical="center" wrapText="1"/>
      <protection locked="0"/>
    </xf>
    <xf numFmtId="0" fontId="9" fillId="5" borderId="143" xfId="0" applyFont="1" applyFill="1" applyBorder="1" applyAlignment="1" applyProtection="1">
      <alignment horizontal="center" vertical="center" wrapText="1"/>
      <protection locked="0"/>
    </xf>
    <xf numFmtId="0" fontId="27" fillId="23" borderId="165" xfId="0" applyFont="1" applyFill="1" applyBorder="1" applyAlignment="1">
      <alignment horizontal="center" vertical="center"/>
    </xf>
    <xf numFmtId="0" fontId="27" fillId="23" borderId="166" xfId="0" applyFont="1" applyFill="1" applyBorder="1" applyAlignment="1">
      <alignment horizontal="center" vertical="center"/>
    </xf>
    <xf numFmtId="0" fontId="27" fillId="23" borderId="167" xfId="0" applyFont="1" applyFill="1" applyBorder="1" applyAlignment="1">
      <alignment horizontal="center" vertical="center"/>
    </xf>
    <xf numFmtId="0" fontId="33" fillId="11" borderId="270" xfId="0" applyFont="1" applyFill="1" applyBorder="1" applyAlignment="1">
      <alignment horizontal="center" vertical="center" wrapText="1"/>
    </xf>
    <xf numFmtId="0" fontId="33" fillId="11" borderId="272" xfId="0" applyFont="1" applyFill="1" applyBorder="1" applyAlignment="1">
      <alignment horizontal="center" vertical="center" wrapText="1"/>
    </xf>
    <xf numFmtId="0" fontId="0" fillId="18" borderId="6" xfId="0" applyFill="1" applyBorder="1" applyAlignment="1">
      <alignment horizontal="center" vertical="center" wrapText="1"/>
    </xf>
    <xf numFmtId="0" fontId="0" fillId="18" borderId="197" xfId="0" applyFill="1" applyBorder="1" applyAlignment="1">
      <alignment horizontal="center" vertical="center" wrapText="1"/>
    </xf>
    <xf numFmtId="14" fontId="0" fillId="0" borderId="134" xfId="0" applyNumberFormat="1" applyBorder="1" applyAlignment="1" applyProtection="1">
      <alignment horizontal="center" vertical="center" wrapText="1"/>
      <protection locked="0"/>
    </xf>
    <xf numFmtId="0" fontId="0" fillId="0" borderId="144" xfId="0" applyBorder="1" applyAlignment="1" applyProtection="1">
      <alignment horizontal="center" vertical="center" wrapText="1"/>
      <protection locked="0"/>
    </xf>
    <xf numFmtId="0" fontId="4" fillId="5" borderId="94" xfId="0" applyFont="1" applyFill="1" applyBorder="1" applyAlignment="1" applyProtection="1">
      <alignment horizontal="left" vertical="top"/>
      <protection locked="0"/>
    </xf>
    <xf numFmtId="0" fontId="4" fillId="5" borderId="95" xfId="0" applyFont="1" applyFill="1" applyBorder="1" applyAlignment="1" applyProtection="1">
      <alignment horizontal="left" vertical="top"/>
      <protection locked="0"/>
    </xf>
    <xf numFmtId="0" fontId="4" fillId="5" borderId="108" xfId="0" applyFont="1" applyFill="1" applyBorder="1" applyAlignment="1" applyProtection="1">
      <alignment horizontal="left" vertical="top"/>
      <protection locked="0"/>
    </xf>
    <xf numFmtId="0" fontId="4" fillId="5" borderId="89" xfId="0" applyFont="1" applyFill="1" applyBorder="1" applyAlignment="1" applyProtection="1">
      <alignment horizontal="left" vertical="top"/>
      <protection locked="0"/>
    </xf>
    <xf numFmtId="0" fontId="4" fillId="5" borderId="54" xfId="0" applyFont="1" applyFill="1" applyBorder="1" applyAlignment="1" applyProtection="1">
      <alignment horizontal="left" vertical="top"/>
      <protection locked="0"/>
    </xf>
    <xf numFmtId="0" fontId="4" fillId="5" borderId="107" xfId="0" applyFont="1" applyFill="1" applyBorder="1" applyAlignment="1" applyProtection="1">
      <alignment horizontal="left" vertical="top"/>
      <protection locked="0"/>
    </xf>
    <xf numFmtId="0" fontId="4" fillId="5" borderId="91" xfId="0" applyFont="1" applyFill="1" applyBorder="1" applyAlignment="1" applyProtection="1">
      <alignment horizontal="left" vertical="top"/>
      <protection locked="0"/>
    </xf>
    <xf numFmtId="0" fontId="4" fillId="5" borderId="92" xfId="0" applyFont="1" applyFill="1" applyBorder="1" applyAlignment="1" applyProtection="1">
      <alignment horizontal="left" vertical="top"/>
      <protection locked="0"/>
    </xf>
    <xf numFmtId="0" fontId="4" fillId="5" borderId="109" xfId="0" applyFont="1" applyFill="1" applyBorder="1" applyAlignment="1" applyProtection="1">
      <alignment horizontal="left" vertical="top"/>
      <protection locked="0"/>
    </xf>
    <xf numFmtId="0" fontId="4" fillId="12" borderId="94" xfId="0" applyFont="1" applyFill="1" applyBorder="1" applyAlignment="1" applyProtection="1">
      <alignment horizontal="center" vertical="center"/>
      <protection locked="0"/>
    </xf>
    <xf numFmtId="0" fontId="4" fillId="12" borderId="89" xfId="0" applyFont="1" applyFill="1" applyBorder="1" applyAlignment="1" applyProtection="1">
      <alignment horizontal="center" vertical="center"/>
      <protection locked="0"/>
    </xf>
    <xf numFmtId="0" fontId="4" fillId="12" borderId="96" xfId="0" applyFont="1" applyFill="1" applyBorder="1" applyAlignment="1" applyProtection="1">
      <alignment horizontal="center" vertical="center"/>
      <protection locked="0"/>
    </xf>
    <xf numFmtId="0" fontId="14" fillId="22" borderId="149" xfId="0" applyFont="1" applyFill="1" applyBorder="1" applyAlignment="1" applyProtection="1">
      <alignment horizontal="center" vertical="center" wrapText="1"/>
      <protection locked="0"/>
    </xf>
    <xf numFmtId="0" fontId="14" fillId="22" borderId="90" xfId="0" applyFont="1" applyFill="1" applyBorder="1" applyAlignment="1" applyProtection="1">
      <alignment horizontal="center" vertical="center" wrapText="1"/>
      <protection locked="0"/>
    </xf>
    <xf numFmtId="0" fontId="14" fillId="22" borderId="134" xfId="0" applyFont="1" applyFill="1" applyBorder="1" applyAlignment="1" applyProtection="1">
      <alignment horizontal="center" vertical="center" wrapText="1"/>
      <protection locked="0"/>
    </xf>
    <xf numFmtId="0" fontId="33" fillId="12" borderId="56" xfId="0" applyFont="1" applyFill="1" applyBorder="1" applyAlignment="1" applyProtection="1">
      <alignment horizontal="center" vertical="center" wrapText="1"/>
      <protection locked="0"/>
    </xf>
    <xf numFmtId="0" fontId="33" fillId="12" borderId="81" xfId="0" applyFont="1" applyFill="1" applyBorder="1" applyAlignment="1" applyProtection="1">
      <alignment horizontal="center" vertical="center" wrapText="1"/>
      <protection locked="0"/>
    </xf>
    <xf numFmtId="164" fontId="12" fillId="0" borderId="9" xfId="0" applyNumberFormat="1" applyFont="1" applyBorder="1" applyAlignment="1" applyProtection="1">
      <alignment horizontal="center" vertical="center" wrapText="1"/>
      <protection hidden="1"/>
    </xf>
    <xf numFmtId="164" fontId="12" fillId="0" borderId="10" xfId="0" applyNumberFormat="1" applyFont="1" applyBorder="1" applyAlignment="1" applyProtection="1">
      <alignment horizontal="center" vertical="center" wrapText="1"/>
      <protection hidden="1"/>
    </xf>
    <xf numFmtId="0" fontId="0" fillId="2" borderId="8" xfId="0" applyFill="1" applyBorder="1" applyAlignment="1">
      <alignment horizontal="center" wrapText="1"/>
    </xf>
    <xf numFmtId="0" fontId="0" fillId="2" borderId="21" xfId="0" applyFill="1" applyBorder="1" applyAlignment="1">
      <alignment horizontal="center" wrapText="1"/>
    </xf>
    <xf numFmtId="0" fontId="0" fillId="2" borderId="22" xfId="0" applyFill="1" applyBorder="1" applyAlignment="1">
      <alignment horizontal="center" wrapText="1"/>
    </xf>
    <xf numFmtId="0" fontId="0" fillId="2" borderId="8" xfId="0" applyFill="1" applyBorder="1" applyAlignment="1">
      <alignment horizontal="center" vertical="center" wrapText="1"/>
    </xf>
    <xf numFmtId="0" fontId="0" fillId="2" borderId="21" xfId="0" applyFill="1" applyBorder="1" applyAlignment="1">
      <alignment horizontal="center" vertical="center" wrapText="1"/>
    </xf>
    <xf numFmtId="0" fontId="0" fillId="2" borderId="22" xfId="0" applyFill="1" applyBorder="1" applyAlignment="1">
      <alignment horizontal="center" vertical="center" wrapText="1"/>
    </xf>
    <xf numFmtId="0" fontId="0" fillId="6" borderId="143" xfId="0" applyFill="1" applyBorder="1" applyAlignment="1" applyProtection="1">
      <alignment horizontal="center" vertical="center" wrapText="1"/>
      <protection locked="0"/>
    </xf>
    <xf numFmtId="0" fontId="0" fillId="6" borderId="147" xfId="0" applyFill="1" applyBorder="1" applyAlignment="1" applyProtection="1">
      <alignment horizontal="center" vertical="center" wrapText="1"/>
      <protection locked="0"/>
    </xf>
    <xf numFmtId="0" fontId="0" fillId="2" borderId="8" xfId="0" applyFill="1" applyBorder="1" applyAlignment="1">
      <alignment horizontal="left" vertical="center" wrapText="1"/>
    </xf>
    <xf numFmtId="0" fontId="0" fillId="2" borderId="21" xfId="0" applyFill="1" applyBorder="1" applyAlignment="1">
      <alignment horizontal="left" vertical="center" wrapText="1"/>
    </xf>
    <xf numFmtId="0" fontId="0" fillId="2" borderId="22" xfId="0" applyFill="1" applyBorder="1" applyAlignment="1">
      <alignment horizontal="left" vertical="center" wrapText="1"/>
    </xf>
    <xf numFmtId="14" fontId="0" fillId="0" borderId="90" xfId="0" applyNumberFormat="1" applyBorder="1" applyAlignment="1" applyProtection="1">
      <alignment horizontal="center" vertical="center" wrapText="1"/>
      <protection locked="0"/>
    </xf>
    <xf numFmtId="0" fontId="0" fillId="0" borderId="142" xfId="0" applyBorder="1" applyAlignment="1" applyProtection="1">
      <alignment horizontal="center" vertical="center" wrapText="1"/>
      <protection locked="0"/>
    </xf>
    <xf numFmtId="0" fontId="51" fillId="21" borderId="33" xfId="3" applyAlignment="1" applyProtection="1">
      <alignment horizontal="center" vertical="center" wrapText="1"/>
    </xf>
    <xf numFmtId="0" fontId="51" fillId="21" borderId="71" xfId="3" applyBorder="1" applyAlignment="1" applyProtection="1">
      <alignment horizontal="center" vertical="center" wrapText="1"/>
    </xf>
    <xf numFmtId="0" fontId="14" fillId="6" borderId="135" xfId="0" applyFont="1" applyFill="1" applyBorder="1" applyAlignment="1" applyProtection="1">
      <alignment horizontal="center" vertical="center" wrapText="1"/>
      <protection locked="0"/>
    </xf>
    <xf numFmtId="0" fontId="14" fillId="6" borderId="140" xfId="0" applyFont="1" applyFill="1" applyBorder="1" applyAlignment="1" applyProtection="1">
      <alignment horizontal="center" vertical="center" wrapText="1"/>
      <protection locked="0"/>
    </xf>
    <xf numFmtId="0" fontId="0" fillId="2" borderId="23" xfId="0" applyFill="1" applyBorder="1" applyAlignment="1">
      <alignment horizontal="center" vertical="center" wrapText="1"/>
    </xf>
    <xf numFmtId="0" fontId="33" fillId="12" borderId="78" xfId="0" applyFont="1" applyFill="1" applyBorder="1" applyAlignment="1">
      <alignment horizontal="center" vertical="center" wrapText="1"/>
    </xf>
    <xf numFmtId="0" fontId="33" fillId="12" borderId="56" xfId="0" applyFont="1" applyFill="1" applyBorder="1" applyAlignment="1">
      <alignment horizontal="center" vertical="center" wrapText="1"/>
    </xf>
    <xf numFmtId="0" fontId="33" fillId="12" borderId="81" xfId="0" applyFont="1" applyFill="1" applyBorder="1" applyAlignment="1">
      <alignment horizontal="center" vertical="center" wrapText="1"/>
    </xf>
    <xf numFmtId="0" fontId="20" fillId="18" borderId="145" xfId="0" applyFont="1" applyFill="1" applyBorder="1" applyAlignment="1">
      <alignment horizontal="center" vertical="center" wrapText="1"/>
    </xf>
    <xf numFmtId="0" fontId="20" fillId="18" borderId="164" xfId="0" applyFont="1" applyFill="1" applyBorder="1" applyAlignment="1">
      <alignment horizontal="center" vertical="center" wrapText="1"/>
    </xf>
    <xf numFmtId="0" fontId="20" fillId="12" borderId="145" xfId="0" applyFont="1" applyFill="1" applyBorder="1" applyAlignment="1">
      <alignment horizontal="center" vertical="center" wrapText="1"/>
    </xf>
    <xf numFmtId="0" fontId="20" fillId="12" borderId="164" xfId="0" applyFont="1" applyFill="1" applyBorder="1" applyAlignment="1">
      <alignment horizontal="center" vertical="center" wrapText="1"/>
    </xf>
    <xf numFmtId="0" fontId="12" fillId="17" borderId="48" xfId="0" applyFont="1" applyFill="1" applyBorder="1" applyAlignment="1" applyProtection="1">
      <alignment horizontal="center" vertical="center"/>
      <protection hidden="1"/>
    </xf>
    <xf numFmtId="0" fontId="12" fillId="17" borderId="49" xfId="0" applyFont="1" applyFill="1" applyBorder="1" applyAlignment="1" applyProtection="1">
      <alignment horizontal="center" vertical="center"/>
      <protection hidden="1"/>
    </xf>
    <xf numFmtId="0" fontId="33" fillId="11" borderId="117" xfId="0" applyFont="1" applyFill="1" applyBorder="1" applyAlignment="1">
      <alignment horizontal="center" vertical="center" wrapText="1"/>
    </xf>
    <xf numFmtId="0" fontId="33" fillId="11" borderId="118" xfId="0" applyFont="1" applyFill="1" applyBorder="1" applyAlignment="1">
      <alignment horizontal="center" vertical="center" wrapText="1"/>
    </xf>
    <xf numFmtId="0" fontId="33" fillId="22" borderId="125" xfId="0" applyFont="1" applyFill="1" applyBorder="1" applyAlignment="1">
      <alignment horizontal="center" vertical="center"/>
    </xf>
    <xf numFmtId="0" fontId="33" fillId="22" borderId="126" xfId="0" applyFont="1" applyFill="1" applyBorder="1" applyAlignment="1">
      <alignment horizontal="center" vertical="center"/>
    </xf>
    <xf numFmtId="0" fontId="34" fillId="22" borderId="82" xfId="0" applyFont="1" applyFill="1" applyBorder="1" applyAlignment="1">
      <alignment horizontal="center" vertical="center" wrapText="1"/>
    </xf>
    <xf numFmtId="0" fontId="34" fillId="22" borderId="83" xfId="0" applyFont="1" applyFill="1" applyBorder="1" applyAlignment="1">
      <alignment horizontal="center" vertical="center" wrapText="1"/>
    </xf>
    <xf numFmtId="0" fontId="51" fillId="21" borderId="103" xfId="3" applyBorder="1" applyAlignment="1">
      <alignment horizontal="center" vertical="center" wrapText="1"/>
    </xf>
    <xf numFmtId="0" fontId="51" fillId="21" borderId="85" xfId="3" applyBorder="1" applyAlignment="1">
      <alignment horizontal="center" vertical="center" wrapText="1"/>
    </xf>
    <xf numFmtId="0" fontId="24" fillId="18" borderId="1" xfId="0" applyFont="1" applyFill="1" applyBorder="1" applyAlignment="1">
      <alignment horizontal="center" vertical="center" wrapText="1"/>
    </xf>
    <xf numFmtId="0" fontId="36" fillId="18" borderId="1" xfId="0" applyFont="1" applyFill="1" applyBorder="1" applyAlignment="1">
      <alignment horizontal="center" vertical="center" wrapText="1"/>
    </xf>
    <xf numFmtId="0" fontId="24" fillId="18" borderId="1" xfId="0" applyFont="1" applyFill="1" applyBorder="1" applyAlignment="1">
      <alignment horizontal="center"/>
    </xf>
    <xf numFmtId="0" fontId="36" fillId="2" borderId="0" xfId="0" applyFont="1" applyFill="1" applyAlignment="1">
      <alignment horizontal="center" vertical="center" wrapText="1"/>
    </xf>
    <xf numFmtId="0" fontId="24" fillId="2" borderId="0" xfId="0" applyFont="1" applyFill="1" applyAlignment="1">
      <alignment horizontal="center" vertical="center" wrapText="1"/>
    </xf>
    <xf numFmtId="0" fontId="12" fillId="15" borderId="154" xfId="0" applyFont="1" applyFill="1" applyBorder="1" applyAlignment="1" applyProtection="1">
      <alignment horizontal="center" vertical="center"/>
      <protection locked="0"/>
    </xf>
    <xf numFmtId="0" fontId="12" fillId="15" borderId="161" xfId="0" applyFont="1" applyFill="1" applyBorder="1" applyAlignment="1" applyProtection="1">
      <alignment horizontal="center" vertical="center"/>
      <protection locked="0"/>
    </xf>
    <xf numFmtId="0" fontId="18" fillId="22" borderId="60" xfId="0" applyFont="1" applyFill="1" applyBorder="1" applyAlignment="1">
      <alignment horizontal="center"/>
    </xf>
    <xf numFmtId="0" fontId="18" fillId="22" borderId="121" xfId="0" applyFont="1" applyFill="1" applyBorder="1" applyAlignment="1">
      <alignment horizontal="center"/>
    </xf>
    <xf numFmtId="0" fontId="51" fillId="21" borderId="297" xfId="3" applyBorder="1" applyAlignment="1" applyProtection="1">
      <alignment horizontal="center" vertical="center"/>
      <protection hidden="1"/>
    </xf>
    <xf numFmtId="0" fontId="51" fillId="21" borderId="33" xfId="3" applyAlignment="1" applyProtection="1">
      <alignment horizontal="center" vertical="center"/>
      <protection hidden="1"/>
    </xf>
    <xf numFmtId="0" fontId="20" fillId="2" borderId="48" xfId="0" applyFont="1" applyFill="1" applyBorder="1" applyAlignment="1" applyProtection="1">
      <alignment horizontal="center" vertical="center" wrapText="1"/>
      <protection locked="0"/>
    </xf>
    <xf numFmtId="0" fontId="20" fillId="2" borderId="49" xfId="0" applyFont="1" applyFill="1" applyBorder="1" applyAlignment="1" applyProtection="1">
      <alignment horizontal="center" vertical="center" wrapText="1"/>
      <protection locked="0"/>
    </xf>
    <xf numFmtId="14" fontId="0" fillId="0" borderId="60" xfId="0" applyNumberFormat="1" applyBorder="1" applyAlignment="1" applyProtection="1">
      <alignment horizontal="center"/>
      <protection locked="0"/>
    </xf>
    <xf numFmtId="14" fontId="0" fillId="0" borderId="121" xfId="0" applyNumberFormat="1" applyBorder="1" applyAlignment="1" applyProtection="1">
      <alignment horizontal="center"/>
      <protection locked="0"/>
    </xf>
    <xf numFmtId="0" fontId="46" fillId="12" borderId="127" xfId="0" applyFont="1" applyFill="1" applyBorder="1" applyAlignment="1">
      <alignment horizontal="left" vertical="center" wrapText="1"/>
    </xf>
    <xf numFmtId="0" fontId="46" fillId="12" borderId="128" xfId="0" applyFont="1" applyFill="1" applyBorder="1" applyAlignment="1">
      <alignment horizontal="left" vertical="center" wrapText="1"/>
    </xf>
    <xf numFmtId="0" fontId="46" fillId="12" borderId="129" xfId="0" applyFont="1" applyFill="1" applyBorder="1" applyAlignment="1">
      <alignment horizontal="left" vertical="center" wrapText="1"/>
    </xf>
    <xf numFmtId="0" fontId="20" fillId="2" borderId="46" xfId="0" applyFont="1" applyFill="1" applyBorder="1" applyAlignment="1" applyProtection="1">
      <alignment horizontal="center" vertical="center" wrapText="1"/>
      <protection locked="0"/>
    </xf>
    <xf numFmtId="0" fontId="20" fillId="2" borderId="58" xfId="0" applyFont="1" applyFill="1" applyBorder="1" applyAlignment="1" applyProtection="1">
      <alignment horizontal="center" vertical="center" wrapText="1"/>
      <protection locked="0"/>
    </xf>
    <xf numFmtId="0" fontId="27" fillId="23" borderId="9" xfId="0" applyFont="1" applyFill="1" applyBorder="1" applyAlignment="1">
      <alignment horizontal="center" vertical="center"/>
    </xf>
    <xf numFmtId="0" fontId="27" fillId="23" borderId="26" xfId="0" applyFont="1" applyFill="1" applyBorder="1" applyAlignment="1">
      <alignment horizontal="center" vertical="center"/>
    </xf>
    <xf numFmtId="0" fontId="27" fillId="23" borderId="10" xfId="0" applyFont="1" applyFill="1" applyBorder="1" applyAlignment="1">
      <alignment horizontal="center" vertical="center"/>
    </xf>
    <xf numFmtId="0" fontId="36" fillId="4" borderId="87" xfId="0" applyFont="1" applyFill="1" applyBorder="1" applyAlignment="1">
      <alignment horizontal="center" vertical="center"/>
    </xf>
    <xf numFmtId="0" fontId="36" fillId="4" borderId="102" xfId="0" applyFont="1" applyFill="1" applyBorder="1" applyAlignment="1">
      <alignment horizontal="center" vertical="center"/>
    </xf>
    <xf numFmtId="0" fontId="33" fillId="22" borderId="79" xfId="0" applyFont="1" applyFill="1" applyBorder="1" applyAlignment="1">
      <alignment horizontal="center" vertical="center"/>
    </xf>
    <xf numFmtId="0" fontId="33" fillId="22" borderId="80" xfId="0" applyFont="1" applyFill="1" applyBorder="1" applyAlignment="1">
      <alignment horizontal="center" vertical="center"/>
    </xf>
    <xf numFmtId="0" fontId="33" fillId="22" borderId="122" xfId="0" applyFont="1" applyFill="1" applyBorder="1" applyAlignment="1">
      <alignment horizontal="center" vertical="center"/>
    </xf>
    <xf numFmtId="0" fontId="43" fillId="2" borderId="61" xfId="0" applyFont="1" applyFill="1" applyBorder="1" applyAlignment="1" applyProtection="1">
      <alignment horizontal="center" vertical="center" wrapText="1"/>
      <protection locked="0"/>
    </xf>
    <xf numFmtId="0" fontId="43" fillId="2" borderId="123" xfId="0" applyFont="1" applyFill="1" applyBorder="1" applyAlignment="1" applyProtection="1">
      <alignment horizontal="center" vertical="center" wrapText="1"/>
      <protection locked="0"/>
    </xf>
    <xf numFmtId="0" fontId="12" fillId="17" borderId="79" xfId="0" applyFont="1" applyFill="1" applyBorder="1" applyAlignment="1" applyProtection="1">
      <alignment horizontal="center" vertical="center"/>
      <protection hidden="1"/>
    </xf>
    <xf numFmtId="0" fontId="12" fillId="17" borderId="122" xfId="0" applyFont="1" applyFill="1" applyBorder="1" applyAlignment="1" applyProtection="1">
      <alignment horizontal="center" vertical="center"/>
      <protection hidden="1"/>
    </xf>
    <xf numFmtId="0" fontId="51" fillId="21" borderId="72" xfId="3" applyBorder="1" applyAlignment="1" applyProtection="1">
      <alignment horizontal="center" vertical="center"/>
      <protection hidden="1"/>
    </xf>
    <xf numFmtId="0" fontId="51" fillId="21" borderId="73" xfId="3" applyBorder="1" applyAlignment="1" applyProtection="1">
      <alignment horizontal="center" vertical="center"/>
      <protection hidden="1"/>
    </xf>
    <xf numFmtId="0" fontId="51" fillId="21" borderId="124" xfId="3" applyBorder="1" applyAlignment="1" applyProtection="1">
      <alignment horizontal="center" vertical="center"/>
      <protection hidden="1"/>
    </xf>
    <xf numFmtId="0" fontId="11" fillId="5" borderId="44" xfId="0" applyFont="1" applyFill="1" applyBorder="1" applyAlignment="1">
      <alignment horizontal="center" vertical="center" wrapText="1"/>
    </xf>
    <xf numFmtId="0" fontId="11" fillId="5" borderId="52" xfId="0" applyFont="1" applyFill="1" applyBorder="1" applyAlignment="1">
      <alignment horizontal="center" vertical="center" wrapText="1"/>
    </xf>
    <xf numFmtId="0" fontId="12" fillId="5" borderId="53" xfId="0" applyFont="1" applyFill="1" applyBorder="1" applyAlignment="1" applyProtection="1">
      <alignment horizontal="left" vertical="top" wrapText="1"/>
      <protection locked="0"/>
    </xf>
    <xf numFmtId="0" fontId="12" fillId="5" borderId="46" xfId="0" applyFont="1" applyFill="1" applyBorder="1" applyAlignment="1" applyProtection="1">
      <alignment horizontal="left" vertical="top" wrapText="1"/>
      <protection locked="0"/>
    </xf>
    <xf numFmtId="0" fontId="12" fillId="5" borderId="58" xfId="0" applyFont="1" applyFill="1" applyBorder="1" applyAlignment="1" applyProtection="1">
      <alignment horizontal="left" vertical="top" wrapText="1"/>
      <protection locked="0"/>
    </xf>
    <xf numFmtId="0" fontId="12" fillId="5" borderId="37" xfId="0" applyFont="1" applyFill="1" applyBorder="1" applyAlignment="1" applyProtection="1">
      <alignment horizontal="left" vertical="top" wrapText="1"/>
      <protection locked="0"/>
    </xf>
    <xf numFmtId="0" fontId="12" fillId="5" borderId="38" xfId="0" applyFont="1" applyFill="1" applyBorder="1" applyAlignment="1" applyProtection="1">
      <alignment horizontal="left" vertical="top" wrapText="1"/>
      <protection locked="0"/>
    </xf>
    <xf numFmtId="0" fontId="12" fillId="5" borderId="39" xfId="0" applyFont="1" applyFill="1" applyBorder="1" applyAlignment="1" applyProtection="1">
      <alignment horizontal="left" vertical="top" wrapText="1"/>
      <protection locked="0"/>
    </xf>
    <xf numFmtId="0" fontId="12" fillId="5" borderId="41" xfId="0" applyFont="1" applyFill="1" applyBorder="1" applyAlignment="1" applyProtection="1">
      <alignment horizontal="left" vertical="top" wrapText="1"/>
      <protection locked="0"/>
    </xf>
    <xf numFmtId="0" fontId="12" fillId="5" borderId="42" xfId="0" applyFont="1" applyFill="1" applyBorder="1" applyAlignment="1" applyProtection="1">
      <alignment horizontal="left" vertical="top" wrapText="1"/>
      <protection locked="0"/>
    </xf>
    <xf numFmtId="0" fontId="12" fillId="5" borderId="43" xfId="0" applyFont="1" applyFill="1" applyBorder="1" applyAlignment="1" applyProtection="1">
      <alignment horizontal="left" vertical="top" wrapText="1"/>
      <protection locked="0"/>
    </xf>
    <xf numFmtId="0" fontId="33" fillId="12" borderId="67" xfId="0" applyFont="1" applyFill="1" applyBorder="1" applyAlignment="1">
      <alignment horizontal="center" vertical="center" wrapText="1"/>
    </xf>
    <xf numFmtId="0" fontId="33" fillId="12" borderId="37" xfId="0" applyFont="1" applyFill="1" applyBorder="1" applyAlignment="1">
      <alignment horizontal="center" vertical="center" wrapText="1"/>
    </xf>
    <xf numFmtId="0" fontId="33" fillId="12" borderId="64" xfId="0" applyFont="1" applyFill="1" applyBorder="1" applyAlignment="1">
      <alignment horizontal="center" vertical="center" wrapText="1"/>
    </xf>
    <xf numFmtId="0" fontId="33" fillId="22" borderId="63" xfId="0" applyFont="1" applyFill="1" applyBorder="1" applyAlignment="1">
      <alignment horizontal="center" vertical="center" wrapText="1"/>
    </xf>
    <xf numFmtId="0" fontId="33" fillId="22" borderId="38" xfId="0" applyFont="1" applyFill="1" applyBorder="1" applyAlignment="1">
      <alignment horizontal="center" vertical="center" wrapText="1"/>
    </xf>
    <xf numFmtId="0" fontId="33" fillId="22" borderId="60" xfId="0" applyFont="1" applyFill="1" applyBorder="1" applyAlignment="1">
      <alignment horizontal="center" vertical="center" wrapText="1"/>
    </xf>
    <xf numFmtId="0" fontId="20" fillId="5" borderId="39" xfId="0" applyFont="1" applyFill="1" applyBorder="1" applyAlignment="1">
      <alignment horizontal="center" vertical="center"/>
    </xf>
    <xf numFmtId="0" fontId="20" fillId="5" borderId="65" xfId="0" applyFont="1" applyFill="1" applyBorder="1" applyAlignment="1">
      <alignment horizontal="center" vertical="center"/>
    </xf>
    <xf numFmtId="0" fontId="53" fillId="21" borderId="224" xfId="3" applyFont="1" applyBorder="1" applyAlignment="1">
      <alignment horizontal="center" vertical="center" wrapText="1"/>
    </xf>
    <xf numFmtId="0" fontId="53" fillId="21" borderId="213" xfId="3" applyFont="1" applyBorder="1" applyAlignment="1">
      <alignment horizontal="center" vertical="center" wrapText="1"/>
    </xf>
    <xf numFmtId="0" fontId="53" fillId="21" borderId="146" xfId="3" applyFont="1" applyBorder="1" applyAlignment="1">
      <alignment horizontal="center" vertical="center" wrapText="1"/>
    </xf>
    <xf numFmtId="164" fontId="12" fillId="0" borderId="116" xfId="0" applyNumberFormat="1" applyFont="1" applyBorder="1" applyAlignment="1" applyProtection="1">
      <alignment horizontal="center" vertical="center" wrapText="1"/>
      <protection hidden="1"/>
    </xf>
    <xf numFmtId="164" fontId="12" fillId="0" borderId="120" xfId="0" applyNumberFormat="1" applyFont="1" applyBorder="1" applyAlignment="1" applyProtection="1">
      <alignment horizontal="center" vertical="center" wrapText="1"/>
      <protection hidden="1"/>
    </xf>
    <xf numFmtId="0" fontId="33" fillId="22" borderId="110" xfId="0" applyFont="1" applyFill="1" applyBorder="1" applyAlignment="1">
      <alignment horizontal="center" vertical="center"/>
    </xf>
    <xf numFmtId="0" fontId="33" fillId="22" borderId="111" xfId="0" applyFont="1" applyFill="1" applyBorder="1" applyAlignment="1">
      <alignment horizontal="center" vertical="center"/>
    </xf>
    <xf numFmtId="0" fontId="33" fillId="22" borderId="132" xfId="0" applyFont="1" applyFill="1" applyBorder="1" applyAlignment="1">
      <alignment horizontal="center" vertical="center"/>
    </xf>
    <xf numFmtId="0" fontId="17" fillId="5" borderId="133" xfId="0" applyFont="1" applyFill="1" applyBorder="1" applyAlignment="1">
      <alignment horizontal="right" vertical="center" indent="1"/>
    </xf>
    <xf numFmtId="0" fontId="17" fillId="5" borderId="54" xfId="0" applyFont="1" applyFill="1" applyBorder="1" applyAlignment="1">
      <alignment horizontal="right" vertical="center" indent="1"/>
    </xf>
    <xf numFmtId="0" fontId="6" fillId="7" borderId="137" xfId="0" applyFont="1" applyFill="1" applyBorder="1" applyAlignment="1">
      <alignment horizontal="center" vertical="center"/>
    </xf>
    <xf numFmtId="0" fontId="6" fillId="7" borderId="133" xfId="0" applyFont="1" applyFill="1" applyBorder="1" applyAlignment="1">
      <alignment horizontal="center" vertical="center"/>
    </xf>
    <xf numFmtId="14" fontId="20" fillId="2" borderId="207" xfId="0" applyNumberFormat="1" applyFont="1" applyFill="1" applyBorder="1" applyAlignment="1" applyProtection="1">
      <alignment horizontal="center" vertical="center" wrapText="1"/>
      <protection locked="0"/>
    </xf>
    <xf numFmtId="0" fontId="20" fillId="2" borderId="204" xfId="0" applyFont="1" applyFill="1" applyBorder="1" applyAlignment="1" applyProtection="1">
      <alignment horizontal="center" vertical="center" wrapText="1"/>
      <protection locked="0"/>
    </xf>
    <xf numFmtId="0" fontId="33" fillId="22" borderId="211" xfId="0" applyFont="1" applyFill="1" applyBorder="1" applyAlignment="1">
      <alignment horizontal="center" vertical="center"/>
    </xf>
    <xf numFmtId="0" fontId="31" fillId="22" borderId="110" xfId="0" applyFont="1" applyFill="1" applyBorder="1" applyAlignment="1">
      <alignment horizontal="center" vertical="center"/>
    </xf>
    <xf numFmtId="0" fontId="31" fillId="22" borderId="111" xfId="0" applyFont="1" applyFill="1" applyBorder="1" applyAlignment="1">
      <alignment horizontal="center" vertical="center"/>
    </xf>
    <xf numFmtId="0" fontId="18" fillId="6" borderId="54" xfId="0" applyFont="1" applyFill="1" applyBorder="1" applyAlignment="1">
      <alignment horizontal="right" vertical="center"/>
    </xf>
    <xf numFmtId="0" fontId="51" fillId="21" borderId="158" xfId="3" applyBorder="1" applyAlignment="1" applyProtection="1">
      <alignment horizontal="center" vertical="center"/>
    </xf>
    <xf numFmtId="0" fontId="51" fillId="21" borderId="159" xfId="3" applyBorder="1" applyAlignment="1" applyProtection="1">
      <alignment horizontal="center" vertical="center"/>
    </xf>
    <xf numFmtId="0" fontId="51" fillId="21" borderId="160" xfId="3" applyBorder="1" applyAlignment="1" applyProtection="1">
      <alignment horizontal="center" vertical="center"/>
    </xf>
    <xf numFmtId="0" fontId="44" fillId="6" borderId="133" xfId="0" applyFont="1" applyFill="1" applyBorder="1" applyAlignment="1">
      <alignment horizontal="right" vertical="center" wrapText="1"/>
    </xf>
    <xf numFmtId="0" fontId="44" fillId="6" borderId="54" xfId="0" applyFont="1" applyFill="1" applyBorder="1" applyAlignment="1">
      <alignment horizontal="right" vertical="center" wrapText="1"/>
    </xf>
    <xf numFmtId="0" fontId="33" fillId="6" borderId="134" xfId="0" applyFont="1" applyFill="1" applyBorder="1" applyAlignment="1">
      <alignment horizontal="center" vertical="center" wrapText="1"/>
    </xf>
    <xf numFmtId="0" fontId="33" fillId="6" borderId="144" xfId="0" applyFont="1" applyFill="1" applyBorder="1" applyAlignment="1">
      <alignment horizontal="center" vertical="center" wrapText="1"/>
    </xf>
    <xf numFmtId="0" fontId="12" fillId="17" borderId="90" xfId="0" applyFont="1" applyFill="1" applyBorder="1" applyAlignment="1">
      <alignment horizontal="center" vertical="center"/>
    </xf>
    <xf numFmtId="0" fontId="12" fillId="17" borderId="142" xfId="0" applyFont="1" applyFill="1" applyBorder="1" applyAlignment="1">
      <alignment horizontal="center" vertical="center"/>
    </xf>
    <xf numFmtId="0" fontId="10" fillId="17" borderId="134" xfId="0" applyFont="1" applyFill="1" applyBorder="1" applyAlignment="1">
      <alignment horizontal="center" vertical="center"/>
    </xf>
    <xf numFmtId="0" fontId="10" fillId="17" borderId="144" xfId="0" applyFont="1" applyFill="1" applyBorder="1" applyAlignment="1">
      <alignment horizontal="center" vertical="center"/>
    </xf>
    <xf numFmtId="164" fontId="12" fillId="17" borderId="130" xfId="0" applyNumberFormat="1" applyFont="1" applyFill="1" applyBorder="1" applyAlignment="1">
      <alignment horizontal="center" vertical="center"/>
    </xf>
    <xf numFmtId="164" fontId="12" fillId="17" borderId="132" xfId="0" applyNumberFormat="1" applyFont="1" applyFill="1" applyBorder="1" applyAlignment="1">
      <alignment horizontal="center" vertical="center"/>
    </xf>
    <xf numFmtId="164" fontId="12" fillId="17" borderId="90" xfId="0" applyNumberFormat="1" applyFont="1" applyFill="1" applyBorder="1" applyAlignment="1">
      <alignment horizontal="center" vertical="center"/>
    </xf>
    <xf numFmtId="164" fontId="12" fillId="17" borderId="142" xfId="0" applyNumberFormat="1" applyFont="1" applyFill="1" applyBorder="1" applyAlignment="1">
      <alignment horizontal="center" vertical="center"/>
    </xf>
    <xf numFmtId="0" fontId="18" fillId="6" borderId="54" xfId="0" applyFont="1" applyFill="1" applyBorder="1" applyAlignment="1">
      <alignment horizontal="right" vertical="center" wrapText="1"/>
    </xf>
    <xf numFmtId="0" fontId="18" fillId="6" borderId="93" xfId="0" applyFont="1" applyFill="1" applyBorder="1" applyAlignment="1">
      <alignment horizontal="right" vertical="center"/>
    </xf>
    <xf numFmtId="0" fontId="10" fillId="17" borderId="97" xfId="0" applyFont="1" applyFill="1" applyBorder="1" applyAlignment="1">
      <alignment horizontal="right"/>
    </xf>
    <xf numFmtId="0" fontId="7" fillId="18" borderId="9" xfId="0" applyFont="1" applyFill="1" applyBorder="1" applyAlignment="1">
      <alignment horizontal="center" vertical="center"/>
    </xf>
    <xf numFmtId="0" fontId="7" fillId="18" borderId="26" xfId="0" applyFont="1" applyFill="1" applyBorder="1" applyAlignment="1">
      <alignment horizontal="center" vertical="center"/>
    </xf>
    <xf numFmtId="0" fontId="7" fillId="18" borderId="10" xfId="0" applyFont="1" applyFill="1" applyBorder="1" applyAlignment="1">
      <alignment horizontal="center" vertical="center"/>
    </xf>
    <xf numFmtId="0" fontId="20" fillId="27" borderId="298" xfId="0" applyFont="1" applyFill="1" applyBorder="1" applyAlignment="1" applyProtection="1">
      <alignment horizontal="center" vertical="center" wrapText="1"/>
      <protection locked="0"/>
    </xf>
    <xf numFmtId="0" fontId="20" fillId="27" borderId="3" xfId="0" applyFont="1" applyFill="1" applyBorder="1" applyAlignment="1" applyProtection="1">
      <alignment horizontal="center" vertical="center" wrapText="1"/>
      <protection locked="0"/>
    </xf>
    <xf numFmtId="0" fontId="20" fillId="27" borderId="299" xfId="0" applyFont="1" applyFill="1" applyBorder="1" applyAlignment="1" applyProtection="1">
      <alignment horizontal="center" vertical="center" wrapText="1"/>
      <protection locked="0"/>
    </xf>
    <xf numFmtId="0" fontId="7" fillId="0" borderId="1" xfId="0" applyFont="1" applyBorder="1" applyAlignment="1">
      <alignment horizontal="center"/>
    </xf>
    <xf numFmtId="1" fontId="20" fillId="2" borderId="54" xfId="0" applyNumberFormat="1" applyFont="1" applyFill="1" applyBorder="1" applyAlignment="1" applyProtection="1">
      <alignment horizontal="center" vertical="center" wrapText="1"/>
      <protection locked="0"/>
    </xf>
    <xf numFmtId="0" fontId="7" fillId="7" borderId="9" xfId="0" applyFont="1" applyFill="1" applyBorder="1" applyAlignment="1">
      <alignment horizontal="center"/>
    </xf>
    <xf numFmtId="0" fontId="7" fillId="7" borderId="26" xfId="0" applyFont="1" applyFill="1" applyBorder="1" applyAlignment="1">
      <alignment horizontal="center"/>
    </xf>
    <xf numFmtId="0" fontId="7" fillId="7" borderId="10" xfId="0" applyFont="1" applyFill="1" applyBorder="1" applyAlignment="1">
      <alignment horizontal="center"/>
    </xf>
    <xf numFmtId="0" fontId="7" fillId="22" borderId="19" xfId="0" applyFont="1" applyFill="1" applyBorder="1" applyAlignment="1">
      <alignment horizontal="center" vertical="center" wrapText="1"/>
    </xf>
    <xf numFmtId="0" fontId="7" fillId="22" borderId="4" xfId="0" applyFont="1" applyFill="1" applyBorder="1" applyAlignment="1">
      <alignment horizontal="center" vertical="center"/>
    </xf>
    <xf numFmtId="0" fontId="7" fillId="22" borderId="16" xfId="0" applyFont="1" applyFill="1" applyBorder="1" applyAlignment="1">
      <alignment horizontal="center" vertical="center"/>
    </xf>
    <xf numFmtId="0" fontId="7" fillId="22" borderId="6" xfId="0" applyFont="1" applyFill="1" applyBorder="1" applyAlignment="1">
      <alignment horizontal="center" vertical="center"/>
    </xf>
    <xf numFmtId="0" fontId="7" fillId="22" borderId="17" xfId="0" applyFont="1" applyFill="1" applyBorder="1" applyAlignment="1">
      <alignment horizontal="center" vertical="center"/>
    </xf>
    <xf numFmtId="0" fontId="7" fillId="22" borderId="24" xfId="0" applyFont="1" applyFill="1" applyBorder="1" applyAlignment="1">
      <alignment horizontal="center" vertical="center"/>
    </xf>
    <xf numFmtId="0" fontId="6" fillId="0" borderId="8" xfId="0" applyFont="1" applyBorder="1" applyAlignment="1">
      <alignment horizontal="center"/>
    </xf>
    <xf numFmtId="0" fontId="6" fillId="0" borderId="21" xfId="0" applyFont="1" applyBorder="1" applyAlignment="1">
      <alignment horizontal="center"/>
    </xf>
    <xf numFmtId="0" fontId="6" fillId="0" borderId="22" xfId="0" applyFont="1" applyBorder="1" applyAlignment="1">
      <alignment horizontal="center"/>
    </xf>
    <xf numFmtId="0" fontId="25" fillId="22" borderId="9" xfId="0" applyFont="1" applyFill="1" applyBorder="1" applyAlignment="1">
      <alignment horizontal="left" vertical="top" wrapText="1"/>
    </xf>
    <xf numFmtId="0" fontId="25" fillId="22" borderId="10" xfId="0" applyFont="1" applyFill="1" applyBorder="1" applyAlignment="1">
      <alignment horizontal="left" vertical="top" wrapText="1"/>
    </xf>
    <xf numFmtId="0" fontId="33" fillId="6" borderId="54" xfId="0" applyFont="1" applyFill="1" applyBorder="1" applyAlignment="1">
      <alignment horizontal="right" vertical="center" wrapText="1"/>
    </xf>
    <xf numFmtId="0" fontId="46" fillId="12" borderId="206" xfId="0" applyFont="1" applyFill="1" applyBorder="1" applyAlignment="1">
      <alignment horizontal="left" vertical="center" wrapText="1"/>
    </xf>
    <xf numFmtId="0" fontId="43" fillId="5" borderId="206" xfId="0" applyFont="1" applyFill="1" applyBorder="1" applyAlignment="1">
      <alignment horizontal="center" vertical="center" wrapText="1"/>
    </xf>
    <xf numFmtId="0" fontId="43" fillId="5" borderId="200" xfId="0" applyFont="1" applyFill="1" applyBorder="1" applyAlignment="1">
      <alignment horizontal="center" vertical="center" wrapText="1"/>
    </xf>
    <xf numFmtId="0" fontId="51" fillId="21" borderId="157" xfId="3" applyBorder="1" applyAlignment="1" applyProtection="1">
      <alignment horizontal="center" vertical="center"/>
    </xf>
    <xf numFmtId="0" fontId="51" fillId="21" borderId="113" xfId="3" applyBorder="1" applyAlignment="1" applyProtection="1">
      <alignment horizontal="center" vertical="center"/>
    </xf>
    <xf numFmtId="0" fontId="31" fillId="22" borderId="306" xfId="0" applyFont="1" applyFill="1" applyBorder="1" applyAlignment="1">
      <alignment horizontal="center" vertical="center"/>
    </xf>
    <xf numFmtId="0" fontId="7" fillId="12" borderId="22" xfId="0" applyFont="1" applyFill="1" applyBorder="1" applyAlignment="1">
      <alignment horizontal="center" vertical="center" wrapText="1"/>
    </xf>
    <xf numFmtId="0" fontId="6" fillId="12" borderId="22" xfId="0" applyFont="1" applyFill="1" applyBorder="1" applyAlignment="1">
      <alignment horizontal="center" vertical="center" wrapText="1"/>
    </xf>
    <xf numFmtId="1" fontId="20" fillId="2" borderId="92" xfId="0" applyNumberFormat="1" applyFont="1" applyFill="1" applyBorder="1" applyAlignment="1" applyProtection="1">
      <alignment horizontal="center" vertical="center" wrapText="1"/>
      <protection locked="0"/>
    </xf>
    <xf numFmtId="0" fontId="7" fillId="7" borderId="1" xfId="0" applyFont="1" applyFill="1" applyBorder="1" applyAlignment="1">
      <alignment horizontal="center"/>
    </xf>
    <xf numFmtId="0" fontId="6" fillId="12" borderId="17" xfId="0" applyFont="1" applyFill="1" applyBorder="1" applyAlignment="1">
      <alignment horizontal="center" vertical="center" wrapText="1"/>
    </xf>
    <xf numFmtId="0" fontId="6" fillId="12" borderId="18" xfId="0" applyFont="1" applyFill="1" applyBorder="1" applyAlignment="1">
      <alignment horizontal="center" vertical="center" wrapText="1"/>
    </xf>
    <xf numFmtId="0" fontId="6" fillId="12" borderId="24" xfId="0" applyFont="1" applyFill="1" applyBorder="1" applyAlignment="1">
      <alignment horizontal="center" vertical="center" wrapText="1"/>
    </xf>
    <xf numFmtId="0" fontId="20" fillId="2" borderId="90" xfId="0" applyFont="1" applyFill="1" applyBorder="1" applyAlignment="1" applyProtection="1">
      <alignment horizontal="center" vertical="center" wrapText="1"/>
      <protection locked="0"/>
    </xf>
    <xf numFmtId="0" fontId="20" fillId="2" borderId="142" xfId="0" applyFont="1" applyFill="1" applyBorder="1" applyAlignment="1" applyProtection="1">
      <alignment horizontal="center" vertical="center" wrapText="1"/>
      <protection locked="0"/>
    </xf>
    <xf numFmtId="0" fontId="0" fillId="12" borderId="147" xfId="0" applyFill="1" applyBorder="1" applyAlignment="1">
      <alignment horizontal="center" vertical="center" wrapText="1"/>
    </xf>
    <xf numFmtId="0" fontId="0" fillId="12" borderId="148" xfId="0" applyFill="1" applyBorder="1" applyAlignment="1">
      <alignment horizontal="center" vertical="center" wrapText="1"/>
    </xf>
    <xf numFmtId="0" fontId="33" fillId="22" borderId="0" xfId="0" applyFont="1" applyFill="1" applyAlignment="1">
      <alignment horizontal="center" vertical="center"/>
    </xf>
    <xf numFmtId="0" fontId="33" fillId="22" borderId="6" xfId="0" applyFont="1" applyFill="1" applyBorder="1" applyAlignment="1">
      <alignment horizontal="center" vertical="center"/>
    </xf>
    <xf numFmtId="0" fontId="31" fillId="22" borderId="114" xfId="0" applyFont="1" applyFill="1" applyBorder="1" applyAlignment="1">
      <alignment horizontal="center" vertical="center"/>
    </xf>
    <xf numFmtId="0" fontId="31" fillId="22" borderId="115" xfId="0" applyFont="1" applyFill="1" applyBorder="1" applyAlignment="1">
      <alignment horizontal="center" vertical="center"/>
    </xf>
    <xf numFmtId="0" fontId="24" fillId="2" borderId="9" xfId="0" applyFont="1" applyFill="1" applyBorder="1" applyAlignment="1">
      <alignment horizontal="center" vertical="center" wrapText="1"/>
    </xf>
    <xf numFmtId="0" fontId="24" fillId="2" borderId="26" xfId="0" applyFont="1" applyFill="1" applyBorder="1" applyAlignment="1">
      <alignment horizontal="center" vertical="center" wrapText="1"/>
    </xf>
    <xf numFmtId="0" fontId="24" fillId="2" borderId="10" xfId="0" applyFont="1" applyFill="1" applyBorder="1" applyAlignment="1">
      <alignment horizontal="center" vertical="center" wrapText="1"/>
    </xf>
    <xf numFmtId="0" fontId="3" fillId="24" borderId="19" xfId="0" applyFont="1" applyFill="1" applyBorder="1" applyAlignment="1">
      <alignment horizontal="center" vertical="center" wrapText="1"/>
    </xf>
    <xf numFmtId="0" fontId="3" fillId="24" borderId="3" xfId="0" applyFont="1" applyFill="1" applyBorder="1" applyAlignment="1">
      <alignment horizontal="center" vertical="center" wrapText="1"/>
    </xf>
    <xf numFmtId="0" fontId="3" fillId="24" borderId="4" xfId="0" applyFont="1" applyFill="1" applyBorder="1" applyAlignment="1">
      <alignment horizontal="center" vertical="center" wrapText="1"/>
    </xf>
    <xf numFmtId="0" fontId="0" fillId="24" borderId="19" xfId="0" applyFill="1" applyBorder="1" applyAlignment="1">
      <alignment horizontal="center" vertical="center" wrapText="1"/>
    </xf>
    <xf numFmtId="0" fontId="0" fillId="24" borderId="3" xfId="0" applyFill="1" applyBorder="1" applyAlignment="1">
      <alignment horizontal="center" vertical="center" wrapText="1"/>
    </xf>
    <xf numFmtId="0" fontId="0" fillId="24" borderId="4" xfId="0" applyFill="1" applyBorder="1" applyAlignment="1">
      <alignment horizontal="center" vertical="center" wrapText="1"/>
    </xf>
    <xf numFmtId="0" fontId="33" fillId="12" borderId="98" xfId="0" applyFont="1" applyFill="1" applyBorder="1" applyAlignment="1">
      <alignment horizontal="center" vertical="center" wrapText="1"/>
    </xf>
    <xf numFmtId="0" fontId="33" fillId="12" borderId="99" xfId="0" applyFont="1" applyFill="1" applyBorder="1" applyAlignment="1">
      <alignment horizontal="center" vertical="center" wrapText="1"/>
    </xf>
    <xf numFmtId="0" fontId="33" fillId="12" borderId="100" xfId="0" applyFont="1" applyFill="1" applyBorder="1" applyAlignment="1">
      <alignment horizontal="center" vertical="center" wrapText="1"/>
    </xf>
    <xf numFmtId="0" fontId="17" fillId="6" borderId="54" xfId="0" applyFont="1" applyFill="1" applyBorder="1" applyAlignment="1">
      <alignment horizontal="right" vertical="center" wrapText="1"/>
    </xf>
    <xf numFmtId="0" fontId="44" fillId="3" borderId="133" xfId="0" applyFont="1" applyFill="1" applyBorder="1" applyAlignment="1">
      <alignment horizontal="right" vertical="center" wrapText="1"/>
    </xf>
    <xf numFmtId="0" fontId="44" fillId="3" borderId="54" xfId="0" applyFont="1" applyFill="1" applyBorder="1" applyAlignment="1">
      <alignment horizontal="right" vertical="center" wrapText="1"/>
    </xf>
    <xf numFmtId="0" fontId="17" fillId="6" borderId="133" xfId="0" applyFont="1" applyFill="1" applyBorder="1" applyAlignment="1">
      <alignment horizontal="right" vertical="center" wrapText="1"/>
    </xf>
    <xf numFmtId="0" fontId="0" fillId="0" borderId="54" xfId="0" applyBorder="1" applyAlignment="1" applyProtection="1">
      <alignment horizontal="center" vertical="center" wrapText="1"/>
      <protection locked="0"/>
    </xf>
    <xf numFmtId="0" fontId="51" fillId="21" borderId="209" xfId="3" applyBorder="1" applyAlignment="1" applyProtection="1">
      <alignment horizontal="center" vertical="center" wrapText="1"/>
    </xf>
    <xf numFmtId="0" fontId="51" fillId="21" borderId="73" xfId="3" applyBorder="1" applyAlignment="1" applyProtection="1">
      <alignment horizontal="center" vertical="center" wrapText="1"/>
    </xf>
    <xf numFmtId="0" fontId="51" fillId="21" borderId="74" xfId="3" applyBorder="1" applyAlignment="1" applyProtection="1">
      <alignment horizontal="center" vertical="center" wrapText="1"/>
    </xf>
    <xf numFmtId="0" fontId="0" fillId="0" borderId="93" xfId="0" applyBorder="1" applyAlignment="1" applyProtection="1">
      <alignment horizontal="center" vertical="center" wrapText="1"/>
      <protection locked="0"/>
    </xf>
    <xf numFmtId="0" fontId="52" fillId="21" borderId="209" xfId="3" applyFont="1" applyBorder="1" applyAlignment="1" applyProtection="1">
      <alignment horizontal="center" vertical="center"/>
    </xf>
    <xf numFmtId="0" fontId="52" fillId="21" borderId="74" xfId="3" applyFont="1" applyBorder="1" applyAlignment="1" applyProtection="1">
      <alignment horizontal="center" vertical="center"/>
    </xf>
    <xf numFmtId="0" fontId="17" fillId="5" borderId="307" xfId="0" applyFont="1" applyFill="1" applyBorder="1" applyAlignment="1">
      <alignment horizontal="right" vertical="center" indent="1"/>
    </xf>
    <xf numFmtId="0" fontId="17" fillId="5" borderId="93" xfId="0" applyFont="1" applyFill="1" applyBorder="1" applyAlignment="1">
      <alignment horizontal="right" vertical="center" indent="1"/>
    </xf>
    <xf numFmtId="0" fontId="0" fillId="5" borderId="212" xfId="0" applyFill="1" applyBorder="1" applyAlignment="1">
      <alignment horizontal="center" vertical="center" wrapText="1"/>
    </xf>
    <xf numFmtId="0" fontId="0" fillId="5" borderId="202" xfId="0" applyFill="1" applyBorder="1" applyAlignment="1">
      <alignment horizontal="center" vertical="center" wrapText="1"/>
    </xf>
    <xf numFmtId="0" fontId="0" fillId="5" borderId="203" xfId="0" applyFill="1" applyBorder="1" applyAlignment="1">
      <alignment horizontal="center" vertical="center" wrapText="1"/>
    </xf>
    <xf numFmtId="0" fontId="31" fillId="22" borderId="202" xfId="0" applyFont="1" applyFill="1" applyBorder="1" applyAlignment="1">
      <alignment horizontal="center" vertical="center" wrapText="1"/>
    </xf>
    <xf numFmtId="0" fontId="33" fillId="12" borderId="8" xfId="0" applyFont="1" applyFill="1" applyBorder="1" applyAlignment="1">
      <alignment horizontal="center" vertical="center" wrapText="1"/>
    </xf>
    <xf numFmtId="0" fontId="33" fillId="12" borderId="21" xfId="0" applyFont="1" applyFill="1" applyBorder="1" applyAlignment="1">
      <alignment horizontal="center" vertical="center" wrapText="1"/>
    </xf>
    <xf numFmtId="0" fontId="33" fillId="12" borderId="22" xfId="0" applyFont="1" applyFill="1" applyBorder="1" applyAlignment="1">
      <alignment horizontal="center" vertical="center" wrapText="1"/>
    </xf>
    <xf numFmtId="0" fontId="87" fillId="8" borderId="244" xfId="0" applyFont="1" applyFill="1" applyBorder="1" applyAlignment="1" applyProtection="1">
      <alignment horizontal="center" vertical="center" wrapText="1" readingOrder="1"/>
      <protection locked="0"/>
    </xf>
    <xf numFmtId="0" fontId="87" fillId="8" borderId="245" xfId="0" applyFont="1" applyFill="1" applyBorder="1" applyAlignment="1" applyProtection="1">
      <alignment horizontal="center" vertical="center" wrapText="1" readingOrder="1"/>
      <protection locked="0"/>
    </xf>
    <xf numFmtId="0" fontId="88" fillId="25" borderId="244" xfId="0" applyFont="1" applyFill="1" applyBorder="1" applyAlignment="1" applyProtection="1">
      <alignment horizontal="center" vertical="center" wrapText="1" readingOrder="1"/>
      <protection locked="0"/>
    </xf>
    <xf numFmtId="0" fontId="88" fillId="25" borderId="245" xfId="0" applyFont="1" applyFill="1" applyBorder="1" applyAlignment="1" applyProtection="1">
      <alignment horizontal="center" vertical="center" wrapText="1" readingOrder="1"/>
      <protection locked="0"/>
    </xf>
    <xf numFmtId="0" fontId="12" fillId="17" borderId="54" xfId="0" applyFont="1" applyFill="1" applyBorder="1" applyAlignment="1">
      <alignment horizontal="right"/>
    </xf>
    <xf numFmtId="0" fontId="28" fillId="22" borderId="97" xfId="0" applyFont="1" applyFill="1" applyBorder="1" applyAlignment="1">
      <alignment horizontal="center" vertical="center" wrapText="1"/>
    </xf>
    <xf numFmtId="0" fontId="28" fillId="22" borderId="54" xfId="0" applyFont="1" applyFill="1" applyBorder="1" applyAlignment="1">
      <alignment horizontal="center" vertical="center" wrapText="1"/>
    </xf>
    <xf numFmtId="0" fontId="28" fillId="22" borderId="93" xfId="0" applyFont="1" applyFill="1" applyBorder="1" applyAlignment="1">
      <alignment horizontal="center" vertical="center" wrapText="1"/>
    </xf>
    <xf numFmtId="0" fontId="12" fillId="17" borderId="93" xfId="0" applyFont="1" applyFill="1" applyBorder="1" applyAlignment="1">
      <alignment horizontal="right"/>
    </xf>
    <xf numFmtId="0" fontId="33" fillId="12" borderId="205" xfId="0" applyFont="1" applyFill="1" applyBorder="1" applyAlignment="1">
      <alignment horizontal="center" vertical="center" wrapText="1"/>
    </xf>
    <xf numFmtId="0" fontId="33" fillId="12" borderId="96" xfId="0" applyFont="1" applyFill="1" applyBorder="1" applyAlignment="1">
      <alignment horizontal="center" vertical="center" wrapText="1"/>
    </xf>
    <xf numFmtId="0" fontId="33" fillId="12" borderId="89" xfId="0" applyFont="1" applyFill="1" applyBorder="1" applyAlignment="1">
      <alignment horizontal="center" vertical="center" wrapText="1"/>
    </xf>
    <xf numFmtId="0" fontId="0" fillId="12" borderId="153" xfId="0" applyFill="1" applyBorder="1" applyAlignment="1">
      <alignment horizontal="center" vertical="center" wrapText="1"/>
    </xf>
    <xf numFmtId="0" fontId="0" fillId="12" borderId="6" xfId="0" applyFill="1" applyBorder="1" applyAlignment="1">
      <alignment horizontal="center" vertical="center" wrapText="1"/>
    </xf>
    <xf numFmtId="0" fontId="0" fillId="12" borderId="118" xfId="0" applyFill="1" applyBorder="1" applyAlignment="1">
      <alignment horizontal="center" vertical="center" wrapText="1"/>
    </xf>
    <xf numFmtId="164" fontId="12" fillId="0" borderId="221" xfId="0" applyNumberFormat="1" applyFont="1" applyBorder="1" applyAlignment="1" applyProtection="1">
      <alignment horizontal="center" vertical="center" wrapText="1"/>
      <protection hidden="1"/>
    </xf>
    <xf numFmtId="164" fontId="12" fillId="0" borderId="139" xfId="0" applyNumberFormat="1" applyFont="1" applyBorder="1" applyAlignment="1" applyProtection="1">
      <alignment horizontal="center" vertical="center" wrapText="1"/>
      <protection hidden="1"/>
    </xf>
    <xf numFmtId="0" fontId="4" fillId="15" borderId="287" xfId="0" applyFont="1" applyFill="1" applyBorder="1" applyAlignment="1">
      <alignment horizontal="center" vertical="center"/>
    </xf>
    <xf numFmtId="0" fontId="4" fillId="15" borderId="111" xfId="0" applyFont="1" applyFill="1" applyBorder="1" applyAlignment="1">
      <alignment horizontal="center" vertical="center"/>
    </xf>
    <xf numFmtId="0" fontId="4" fillId="15" borderId="132" xfId="0" applyFont="1" applyFill="1" applyBorder="1" applyAlignment="1">
      <alignment horizontal="center" vertical="center"/>
    </xf>
    <xf numFmtId="164" fontId="12" fillId="0" borderId="288" xfId="0" applyNumberFormat="1" applyFont="1" applyBorder="1" applyAlignment="1" applyProtection="1">
      <alignment horizontal="center" vertical="center" wrapText="1"/>
      <protection hidden="1"/>
    </xf>
    <xf numFmtId="164" fontId="12" fillId="0" borderId="141" xfId="0" applyNumberFormat="1" applyFont="1" applyBorder="1" applyAlignment="1" applyProtection="1">
      <alignment horizontal="center" vertical="center" wrapText="1"/>
      <protection hidden="1"/>
    </xf>
    <xf numFmtId="164" fontId="12" fillId="0" borderId="289" xfId="0" applyNumberFormat="1" applyFont="1" applyBorder="1" applyAlignment="1" applyProtection="1">
      <alignment horizontal="center" vertical="center" wrapText="1"/>
      <protection hidden="1"/>
    </xf>
    <xf numFmtId="0" fontId="33" fillId="11" borderId="290" xfId="0" applyFont="1" applyFill="1" applyBorder="1" applyAlignment="1">
      <alignment horizontal="center" vertical="center" wrapText="1"/>
    </xf>
    <xf numFmtId="0" fontId="33" fillId="11" borderId="271" xfId="0" applyFont="1" applyFill="1" applyBorder="1" applyAlignment="1">
      <alignment horizontal="center" vertical="center" wrapText="1"/>
    </xf>
    <xf numFmtId="0" fontId="2" fillId="26" borderId="291" xfId="0" applyFont="1" applyFill="1" applyBorder="1" applyAlignment="1" applyProtection="1">
      <alignment horizontal="left" vertical="top"/>
      <protection locked="0"/>
    </xf>
    <xf numFmtId="0" fontId="2" fillId="26" borderId="269" xfId="0" applyFont="1" applyFill="1" applyBorder="1" applyAlignment="1" applyProtection="1">
      <alignment horizontal="left" vertical="top"/>
      <protection locked="0"/>
    </xf>
    <xf numFmtId="0" fontId="2" fillId="26" borderId="274" xfId="0" applyFont="1" applyFill="1" applyBorder="1" applyAlignment="1" applyProtection="1">
      <alignment horizontal="left" vertical="top"/>
      <protection locked="0"/>
    </xf>
    <xf numFmtId="0" fontId="2" fillId="26" borderId="292" xfId="0" applyFont="1" applyFill="1" applyBorder="1" applyAlignment="1" applyProtection="1">
      <alignment horizontal="left" vertical="top"/>
      <protection locked="0"/>
    </xf>
    <xf numFmtId="0" fontId="2" fillId="26" borderId="263" xfId="0" applyFont="1" applyFill="1" applyBorder="1" applyAlignment="1" applyProtection="1">
      <alignment horizontal="left" vertical="top"/>
      <protection locked="0"/>
    </xf>
    <xf numFmtId="0" fontId="2" fillId="26" borderId="293" xfId="0" applyFont="1" applyFill="1" applyBorder="1" applyAlignment="1" applyProtection="1">
      <alignment horizontal="left" vertical="top"/>
      <protection locked="0"/>
    </xf>
    <xf numFmtId="0" fontId="2" fillId="26" borderId="294" xfId="0" applyFont="1" applyFill="1" applyBorder="1" applyAlignment="1" applyProtection="1">
      <alignment horizontal="left" vertical="top"/>
      <protection locked="0"/>
    </xf>
    <xf numFmtId="0" fontId="2" fillId="26" borderId="295" xfId="0" applyFont="1" applyFill="1" applyBorder="1" applyAlignment="1" applyProtection="1">
      <alignment horizontal="left" vertical="top"/>
      <protection locked="0"/>
    </xf>
    <xf numFmtId="0" fontId="2" fillId="26" borderId="296" xfId="0" applyFont="1" applyFill="1" applyBorder="1" applyAlignment="1" applyProtection="1">
      <alignment horizontal="left" vertical="top"/>
      <protection locked="0"/>
    </xf>
    <xf numFmtId="0" fontId="33" fillId="12" borderId="268" xfId="0" applyFont="1" applyFill="1" applyBorder="1" applyAlignment="1">
      <alignment horizontal="center" vertical="center" wrapText="1"/>
    </xf>
    <xf numFmtId="0" fontId="33" fillId="12" borderId="275" xfId="0" applyFont="1" applyFill="1" applyBorder="1" applyAlignment="1">
      <alignment horizontal="center" vertical="center" wrapText="1"/>
    </xf>
    <xf numFmtId="0" fontId="12" fillId="17" borderId="261" xfId="0" applyFont="1" applyFill="1" applyBorder="1" applyAlignment="1">
      <alignment horizontal="center" vertical="center"/>
    </xf>
    <xf numFmtId="0" fontId="12" fillId="17" borderId="262" xfId="0" applyFont="1" applyFill="1" applyBorder="1" applyAlignment="1">
      <alignment horizontal="center" vertical="center"/>
    </xf>
    <xf numFmtId="0" fontId="12" fillId="17" borderId="253" xfId="0" applyFont="1" applyFill="1" applyBorder="1" applyAlignment="1">
      <alignment horizontal="center" vertical="center"/>
    </xf>
    <xf numFmtId="0" fontId="12" fillId="17" borderId="254" xfId="0" applyFont="1" applyFill="1" applyBorder="1" applyAlignment="1">
      <alignment horizontal="center" vertical="center"/>
    </xf>
    <xf numFmtId="0" fontId="21" fillId="17" borderId="256" xfId="0" applyFont="1" applyFill="1" applyBorder="1" applyAlignment="1">
      <alignment horizontal="center" vertical="center"/>
    </xf>
    <xf numFmtId="0" fontId="21" fillId="17" borderId="257" xfId="0" applyFont="1" applyFill="1" applyBorder="1" applyAlignment="1">
      <alignment horizontal="center" vertical="center"/>
    </xf>
    <xf numFmtId="0" fontId="28" fillId="22" borderId="286" xfId="0" applyFont="1" applyFill="1" applyBorder="1" applyAlignment="1">
      <alignment horizontal="center" vertical="center" wrapText="1"/>
    </xf>
    <xf numFmtId="0" fontId="28" fillId="22" borderId="263" xfId="0" applyFont="1" applyFill="1" applyBorder="1" applyAlignment="1">
      <alignment horizontal="center" vertical="center" wrapText="1"/>
    </xf>
    <xf numFmtId="0" fontId="28" fillId="22" borderId="265" xfId="0" applyFont="1" applyFill="1" applyBorder="1" applyAlignment="1">
      <alignment horizontal="center" vertical="center" wrapText="1"/>
    </xf>
    <xf numFmtId="0" fontId="0" fillId="0" borderId="282" xfId="0" applyBorder="1" applyAlignment="1" applyProtection="1">
      <alignment horizontal="left" vertical="center" wrapText="1"/>
      <protection locked="0"/>
    </xf>
    <xf numFmtId="0" fontId="27" fillId="5" borderId="270" xfId="0" applyFont="1" applyFill="1" applyBorder="1" applyAlignment="1">
      <alignment horizontal="center" vertical="center" wrapText="1"/>
    </xf>
    <xf numFmtId="0" fontId="27" fillId="5" borderId="271" xfId="0" applyFont="1" applyFill="1" applyBorder="1" applyAlignment="1">
      <alignment horizontal="center" vertical="center" wrapText="1"/>
    </xf>
    <xf numFmtId="0" fontId="27" fillId="5" borderId="272" xfId="0" applyFont="1" applyFill="1" applyBorder="1" applyAlignment="1">
      <alignment horizontal="center" vertical="center" wrapText="1"/>
    </xf>
    <xf numFmtId="0" fontId="33" fillId="12" borderId="268" xfId="0" applyFont="1" applyFill="1" applyBorder="1" applyAlignment="1" applyProtection="1">
      <alignment horizontal="center" vertical="center" wrapText="1"/>
      <protection locked="0"/>
    </xf>
    <xf numFmtId="0" fontId="33" fillId="12" borderId="275" xfId="0" applyFont="1" applyFill="1" applyBorder="1" applyAlignment="1" applyProtection="1">
      <alignment horizontal="center" vertical="center" wrapText="1"/>
      <protection locked="0"/>
    </xf>
    <xf numFmtId="0" fontId="33" fillId="22" borderId="261" xfId="0" applyFont="1" applyFill="1" applyBorder="1" applyAlignment="1">
      <alignment horizontal="center" vertical="center"/>
    </xf>
    <xf numFmtId="0" fontId="33" fillId="22" borderId="266" xfId="0" applyFont="1" applyFill="1" applyBorder="1" applyAlignment="1">
      <alignment horizontal="center" vertical="center"/>
    </xf>
    <xf numFmtId="0" fontId="33" fillId="22" borderId="267" xfId="0" applyFont="1" applyFill="1" applyBorder="1" applyAlignment="1">
      <alignment horizontal="center" vertical="center"/>
    </xf>
    <xf numFmtId="0" fontId="20" fillId="2" borderId="265" xfId="0" applyFont="1" applyFill="1" applyBorder="1" applyAlignment="1" applyProtection="1">
      <alignment horizontal="center" vertical="center" wrapText="1"/>
      <protection locked="0"/>
    </xf>
    <xf numFmtId="0" fontId="6" fillId="2" borderId="280" xfId="0" applyFont="1" applyFill="1" applyBorder="1" applyAlignment="1" applyProtection="1">
      <alignment horizontal="center" vertical="center" wrapText="1"/>
      <protection locked="0"/>
    </xf>
    <xf numFmtId="0" fontId="6" fillId="2" borderId="265" xfId="0" applyFont="1" applyFill="1" applyBorder="1" applyAlignment="1" applyProtection="1">
      <alignment horizontal="center" vertical="center" wrapText="1"/>
      <protection locked="0"/>
    </xf>
    <xf numFmtId="0" fontId="33" fillId="12" borderId="222" xfId="0" applyFont="1" applyFill="1" applyBorder="1" applyAlignment="1" applyProtection="1">
      <alignment horizontal="center" vertical="center" wrapText="1"/>
      <protection locked="0"/>
    </xf>
    <xf numFmtId="0" fontId="33" fillId="12" borderId="16" xfId="0" applyFont="1" applyFill="1" applyBorder="1" applyAlignment="1" applyProtection="1">
      <alignment horizontal="center" vertical="center" wrapText="1"/>
      <protection locked="0"/>
    </xf>
    <xf numFmtId="0" fontId="33" fillId="12" borderId="117" xfId="0" applyFont="1" applyFill="1" applyBorder="1" applyAlignment="1" applyProtection="1">
      <alignment horizontal="center" vertical="center" wrapText="1"/>
      <protection locked="0"/>
    </xf>
    <xf numFmtId="0" fontId="31" fillId="22" borderId="276" xfId="0" applyFont="1" applyFill="1" applyBorder="1" applyAlignment="1">
      <alignment horizontal="center" vertical="center"/>
    </xf>
    <xf numFmtId="0" fontId="31" fillId="22" borderId="277" xfId="0" applyFont="1" applyFill="1" applyBorder="1" applyAlignment="1">
      <alignment horizontal="center" vertical="center"/>
    </xf>
    <xf numFmtId="0" fontId="33" fillId="22" borderId="278" xfId="0" applyFont="1" applyFill="1" applyBorder="1" applyAlignment="1">
      <alignment horizontal="center" vertical="center"/>
    </xf>
    <xf numFmtId="0" fontId="33" fillId="22" borderId="279" xfId="0" applyFont="1" applyFill="1" applyBorder="1" applyAlignment="1">
      <alignment horizontal="center" vertical="center"/>
    </xf>
    <xf numFmtId="0" fontId="0" fillId="0" borderId="269" xfId="0" applyBorder="1" applyAlignment="1" applyProtection="1">
      <alignment horizontal="left" vertical="center" wrapText="1"/>
      <protection locked="0"/>
    </xf>
    <xf numFmtId="0" fontId="0" fillId="0" borderId="263" xfId="0" applyBorder="1" applyAlignment="1" applyProtection="1">
      <alignment horizontal="left" vertical="center" wrapText="1"/>
      <protection locked="0"/>
    </xf>
    <xf numFmtId="0" fontId="51" fillId="21" borderId="282" xfId="3" applyBorder="1" applyAlignment="1" applyProtection="1">
      <alignment horizontal="center" vertical="center"/>
    </xf>
    <xf numFmtId="0" fontId="51" fillId="21" borderId="284" xfId="3" applyBorder="1" applyAlignment="1" applyProtection="1">
      <alignment horizontal="center" vertical="center"/>
    </xf>
    <xf numFmtId="164" fontId="52" fillId="21" borderId="283" xfId="3" applyNumberFormat="1" applyFont="1" applyBorder="1" applyAlignment="1" applyProtection="1">
      <alignment horizontal="center" vertical="center" wrapText="1"/>
    </xf>
    <xf numFmtId="164" fontId="52" fillId="21" borderId="285" xfId="3" applyNumberFormat="1" applyFont="1" applyBorder="1" applyAlignment="1" applyProtection="1">
      <alignment horizontal="center" vertical="center" wrapText="1"/>
    </xf>
    <xf numFmtId="0" fontId="31" fillId="22" borderId="259" xfId="0" applyFont="1" applyFill="1" applyBorder="1" applyAlignment="1" applyProtection="1">
      <alignment horizontal="center" vertical="center"/>
      <protection locked="0"/>
    </xf>
    <xf numFmtId="0" fontId="31" fillId="22" borderId="260" xfId="0" applyFont="1" applyFill="1" applyBorder="1" applyAlignment="1" applyProtection="1">
      <alignment horizontal="center" vertical="center"/>
      <protection locked="0"/>
    </xf>
    <xf numFmtId="0" fontId="0" fillId="22" borderId="270" xfId="0" applyFill="1" applyBorder="1" applyAlignment="1">
      <alignment horizontal="center" vertical="center" wrapText="1"/>
    </xf>
    <xf numFmtId="0" fontId="0" fillId="22" borderId="271" xfId="0" applyFill="1" applyBorder="1" applyAlignment="1">
      <alignment horizontal="center" vertical="center" wrapText="1"/>
    </xf>
    <xf numFmtId="0" fontId="0" fillId="22" borderId="272" xfId="0" applyFill="1" applyBorder="1" applyAlignment="1">
      <alignment horizontal="center" vertical="center" wrapText="1"/>
    </xf>
    <xf numFmtId="0" fontId="0" fillId="12" borderId="273" xfId="0" applyFill="1" applyBorder="1" applyAlignment="1">
      <alignment horizontal="center" vertical="center" wrapText="1"/>
    </xf>
    <xf numFmtId="0" fontId="0" fillId="12" borderId="274" xfId="0" applyFill="1" applyBorder="1" applyAlignment="1">
      <alignment horizontal="center" vertical="center" wrapText="1"/>
    </xf>
    <xf numFmtId="0" fontId="0" fillId="7" borderId="16" xfId="0" applyFill="1" applyBorder="1" applyAlignment="1">
      <alignment horizontal="center" vertical="center" wrapText="1"/>
    </xf>
    <xf numFmtId="0" fontId="6" fillId="7" borderId="0" xfId="0" applyFont="1" applyFill="1" applyAlignment="1">
      <alignment horizontal="center" vertical="center" wrapText="1"/>
    </xf>
    <xf numFmtId="0" fontId="6" fillId="7" borderId="6" xfId="0" applyFont="1" applyFill="1" applyBorder="1" applyAlignment="1">
      <alignment horizontal="center" vertical="center" wrapText="1"/>
    </xf>
    <xf numFmtId="0" fontId="6" fillId="7" borderId="17" xfId="0" applyFont="1" applyFill="1" applyBorder="1" applyAlignment="1">
      <alignment horizontal="center" vertical="center" wrapText="1"/>
    </xf>
    <xf numFmtId="0" fontId="6" fillId="7" borderId="18" xfId="0" applyFont="1" applyFill="1" applyBorder="1" applyAlignment="1">
      <alignment horizontal="center" vertical="center" wrapText="1"/>
    </xf>
    <xf numFmtId="0" fontId="6" fillId="7" borderId="24" xfId="0" applyFont="1" applyFill="1" applyBorder="1" applyAlignment="1">
      <alignment horizontal="center" vertical="center" wrapText="1"/>
    </xf>
    <xf numFmtId="0" fontId="52" fillId="21" borderId="33" xfId="3" applyFont="1" applyAlignment="1" applyProtection="1">
      <alignment horizontal="center" vertical="center" wrapText="1"/>
    </xf>
    <xf numFmtId="0" fontId="0" fillId="5" borderId="253" xfId="0" applyFill="1" applyBorder="1" applyAlignment="1">
      <alignment horizontal="center" vertical="center" wrapText="1"/>
    </xf>
    <xf numFmtId="0" fontId="0" fillId="5" borderId="255" xfId="0" applyFill="1" applyBorder="1" applyAlignment="1">
      <alignment horizontal="center" vertical="center" wrapText="1"/>
    </xf>
    <xf numFmtId="0" fontId="31" fillId="22" borderId="259" xfId="0" applyFont="1" applyFill="1" applyBorder="1" applyAlignment="1">
      <alignment horizontal="center" vertical="center"/>
    </xf>
    <xf numFmtId="0" fontId="31" fillId="22" borderId="260" xfId="0" applyFont="1" applyFill="1" applyBorder="1" applyAlignment="1">
      <alignment horizontal="center" vertical="center"/>
    </xf>
    <xf numFmtId="0" fontId="30" fillId="12" borderId="9" xfId="0" applyFont="1" applyFill="1" applyBorder="1" applyAlignment="1">
      <alignment horizontal="left" vertical="top" wrapText="1"/>
    </xf>
    <xf numFmtId="0" fontId="92" fillId="12" borderId="10" xfId="0" applyFont="1" applyFill="1" applyBorder="1" applyAlignment="1">
      <alignment horizontal="left" vertical="top" wrapText="1"/>
    </xf>
    <xf numFmtId="0" fontId="6" fillId="7" borderId="269" xfId="0" applyFont="1" applyFill="1" applyBorder="1" applyAlignment="1">
      <alignment horizontal="center" vertical="center"/>
    </xf>
    <xf numFmtId="0" fontId="6" fillId="7" borderId="263" xfId="0" applyFont="1" applyFill="1" applyBorder="1" applyAlignment="1">
      <alignment horizontal="center" vertical="center"/>
    </xf>
    <xf numFmtId="0" fontId="0" fillId="5" borderId="253" xfId="0" applyFill="1" applyBorder="1" applyAlignment="1">
      <alignment horizontal="center" vertical="top" wrapText="1"/>
    </xf>
    <xf numFmtId="0" fontId="0" fillId="5" borderId="255" xfId="0" applyFill="1" applyBorder="1" applyAlignment="1">
      <alignment horizontal="center" vertical="top" wrapText="1"/>
    </xf>
    <xf numFmtId="0" fontId="30" fillId="12" borderId="19" xfId="0" applyFont="1" applyFill="1" applyBorder="1" applyAlignment="1">
      <alignment horizontal="left" vertical="top" wrapText="1"/>
    </xf>
    <xf numFmtId="0" fontId="92" fillId="12" borderId="4" xfId="0" applyFont="1" applyFill="1" applyBorder="1" applyAlignment="1">
      <alignment horizontal="left" vertical="top" wrapText="1"/>
    </xf>
    <xf numFmtId="0" fontId="3" fillId="22" borderId="270" xfId="0" applyFont="1" applyFill="1" applyBorder="1" applyAlignment="1">
      <alignment horizontal="center" vertical="center" wrapText="1"/>
    </xf>
    <xf numFmtId="0" fontId="3" fillId="22" borderId="271" xfId="0" applyFont="1" applyFill="1" applyBorder="1" applyAlignment="1">
      <alignment horizontal="center" vertical="center" wrapText="1"/>
    </xf>
    <xf numFmtId="0" fontId="3" fillId="22" borderId="272" xfId="0" applyFont="1" applyFill="1" applyBorder="1" applyAlignment="1">
      <alignment horizontal="center" vertical="center" wrapText="1"/>
    </xf>
    <xf numFmtId="0" fontId="21" fillId="6" borderId="265" xfId="0" applyFont="1" applyFill="1" applyBorder="1" applyAlignment="1">
      <alignment horizontal="right" vertical="center" indent="1"/>
    </xf>
    <xf numFmtId="0" fontId="0" fillId="5" borderId="256" xfId="0" applyFill="1" applyBorder="1" applyAlignment="1">
      <alignment horizontal="center" vertical="center" wrapText="1"/>
    </xf>
    <xf numFmtId="0" fontId="0" fillId="5" borderId="258" xfId="0" applyFill="1" applyBorder="1" applyAlignment="1">
      <alignment horizontal="center" vertical="center" wrapText="1"/>
    </xf>
    <xf numFmtId="0" fontId="0" fillId="2" borderId="253" xfId="0" applyFill="1" applyBorder="1" applyAlignment="1" applyProtection="1">
      <alignment horizontal="center" vertical="center" wrapText="1"/>
      <protection locked="0"/>
    </xf>
    <xf numFmtId="0" fontId="0" fillId="2" borderId="254" xfId="0" applyFill="1" applyBorder="1" applyAlignment="1" applyProtection="1">
      <alignment horizontal="center" vertical="center" wrapText="1"/>
      <protection locked="0"/>
    </xf>
    <xf numFmtId="0" fontId="0" fillId="2" borderId="256" xfId="0" applyFill="1" applyBorder="1" applyAlignment="1" applyProtection="1">
      <alignment horizontal="center" vertical="center" wrapText="1"/>
      <protection locked="0"/>
    </xf>
    <xf numFmtId="0" fontId="0" fillId="2" borderId="257" xfId="0" applyFill="1" applyBorder="1" applyAlignment="1" applyProtection="1">
      <alignment horizontal="center" vertical="center" wrapText="1"/>
      <protection locked="0"/>
    </xf>
    <xf numFmtId="14" fontId="0" fillId="2" borderId="253" xfId="0" applyNumberFormat="1" applyFill="1" applyBorder="1" applyAlignment="1" applyProtection="1">
      <alignment horizontal="center" vertical="center" wrapText="1"/>
      <protection locked="0"/>
    </xf>
    <xf numFmtId="0" fontId="17" fillId="6" borderId="261" xfId="0" applyFont="1" applyFill="1" applyBorder="1" applyAlignment="1">
      <alignment horizontal="right" vertical="center" wrapText="1"/>
    </xf>
    <xf numFmtId="0" fontId="17" fillId="6" borderId="262" xfId="0" applyFont="1" applyFill="1" applyBorder="1" applyAlignment="1">
      <alignment horizontal="right" vertical="center" wrapText="1"/>
    </xf>
    <xf numFmtId="0" fontId="51" fillId="21" borderId="33" xfId="3" applyAlignment="1">
      <alignment horizontal="center" vertical="center"/>
    </xf>
    <xf numFmtId="0" fontId="51" fillId="21" borderId="71" xfId="3" applyBorder="1" applyAlignment="1">
      <alignment horizontal="center" vertical="center"/>
    </xf>
    <xf numFmtId="0" fontId="20" fillId="12" borderId="264" xfId="0" applyFont="1" applyFill="1" applyBorder="1" applyAlignment="1">
      <alignment horizontal="center" vertical="center" wrapText="1"/>
    </xf>
    <xf numFmtId="0" fontId="20" fillId="12" borderId="118" xfId="0" applyFont="1" applyFill="1" applyBorder="1" applyAlignment="1">
      <alignment horizontal="center" vertical="center" wrapText="1"/>
    </xf>
    <xf numFmtId="0" fontId="18" fillId="6" borderId="256" xfId="0" applyFont="1" applyFill="1" applyBorder="1" applyAlignment="1">
      <alignment horizontal="right" vertical="center"/>
    </xf>
    <xf numFmtId="0" fontId="18" fillId="6" borderId="257" xfId="0" applyFont="1" applyFill="1" applyBorder="1" applyAlignment="1">
      <alignment horizontal="right" vertical="center"/>
    </xf>
    <xf numFmtId="0" fontId="46" fillId="12" borderId="246" xfId="0" applyFont="1" applyFill="1" applyBorder="1" applyAlignment="1">
      <alignment horizontal="left" vertical="center" wrapText="1"/>
    </xf>
    <xf numFmtId="0" fontId="46" fillId="12" borderId="3" xfId="0" applyFont="1" applyFill="1" applyBorder="1" applyAlignment="1">
      <alignment horizontal="left" vertical="center" wrapText="1"/>
    </xf>
    <xf numFmtId="0" fontId="46" fillId="12" borderId="247" xfId="0" applyFont="1" applyFill="1" applyBorder="1" applyAlignment="1">
      <alignment horizontal="left" vertical="center" wrapText="1"/>
    </xf>
    <xf numFmtId="0" fontId="1" fillId="5" borderId="249"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1" fillId="5" borderId="4" xfId="0" applyFont="1" applyFill="1" applyBorder="1" applyAlignment="1">
      <alignment horizontal="center" vertical="center" wrapText="1"/>
    </xf>
    <xf numFmtId="0" fontId="7" fillId="12" borderId="19" xfId="0" applyFont="1" applyFill="1" applyBorder="1" applyAlignment="1">
      <alignment horizontal="center" vertical="center"/>
    </xf>
    <xf numFmtId="0" fontId="7" fillId="12" borderId="4" xfId="0" applyFont="1" applyFill="1" applyBorder="1" applyAlignment="1">
      <alignment horizontal="center" vertical="center"/>
    </xf>
    <xf numFmtId="0" fontId="7" fillId="12" borderId="16" xfId="0" applyFont="1" applyFill="1" applyBorder="1" applyAlignment="1">
      <alignment horizontal="center" vertical="center"/>
    </xf>
    <xf numFmtId="0" fontId="7" fillId="12" borderId="6" xfId="0" applyFont="1" applyFill="1" applyBorder="1" applyAlignment="1">
      <alignment horizontal="center" vertical="center"/>
    </xf>
    <xf numFmtId="0" fontId="7" fillId="12" borderId="17" xfId="0" applyFont="1" applyFill="1" applyBorder="1" applyAlignment="1">
      <alignment horizontal="center" vertical="center"/>
    </xf>
    <xf numFmtId="0" fontId="7" fillId="12" borderId="24" xfId="0" applyFont="1" applyFill="1" applyBorder="1" applyAlignment="1">
      <alignment horizontal="center" vertical="center"/>
    </xf>
    <xf numFmtId="0" fontId="0" fillId="2" borderId="250" xfId="0" applyFill="1" applyBorder="1" applyAlignment="1" applyProtection="1">
      <alignment horizontal="center" vertical="center" wrapText="1"/>
      <protection locked="0"/>
    </xf>
    <xf numFmtId="0" fontId="0" fillId="2" borderId="251" xfId="0" applyFill="1" applyBorder="1" applyAlignment="1" applyProtection="1">
      <alignment horizontal="center" vertical="center" wrapText="1"/>
      <protection locked="0"/>
    </xf>
    <xf numFmtId="0" fontId="0" fillId="2" borderId="252" xfId="0" applyFill="1" applyBorder="1" applyAlignment="1" applyProtection="1">
      <alignment horizontal="center" vertical="center" wrapText="1"/>
      <protection locked="0"/>
    </xf>
    <xf numFmtId="0" fontId="14" fillId="2" borderId="19" xfId="0" applyFont="1" applyFill="1" applyBorder="1" applyAlignment="1">
      <alignment horizontal="center" vertical="center"/>
    </xf>
    <xf numFmtId="0" fontId="14" fillId="2" borderId="4" xfId="0" applyFont="1" applyFill="1" applyBorder="1" applyAlignment="1">
      <alignment horizontal="center" vertical="center"/>
    </xf>
    <xf numFmtId="0" fontId="14" fillId="2" borderId="17" xfId="0" applyFont="1" applyFill="1" applyBorder="1" applyAlignment="1">
      <alignment horizontal="center" vertical="center"/>
    </xf>
    <xf numFmtId="0" fontId="14" fillId="2" borderId="24" xfId="0" applyFont="1" applyFill="1" applyBorder="1" applyAlignment="1">
      <alignment horizontal="center" vertical="center"/>
    </xf>
    <xf numFmtId="0" fontId="47" fillId="20" borderId="19" xfId="2" applyBorder="1" applyAlignment="1" applyProtection="1">
      <alignment horizontal="center" textRotation="90"/>
    </xf>
    <xf numFmtId="0" fontId="47" fillId="20" borderId="16" xfId="2" applyBorder="1" applyAlignment="1" applyProtection="1">
      <alignment horizontal="center" textRotation="90"/>
    </xf>
    <xf numFmtId="0" fontId="47" fillId="20" borderId="17" xfId="2" applyBorder="1" applyAlignment="1" applyProtection="1">
      <alignment horizontal="center" textRotation="90"/>
    </xf>
    <xf numFmtId="0" fontId="33" fillId="12" borderId="9" xfId="0" applyFont="1" applyFill="1" applyBorder="1" applyAlignment="1">
      <alignment horizontal="center" vertical="center" wrapText="1"/>
    </xf>
    <xf numFmtId="0" fontId="33" fillId="12" borderId="10" xfId="0" applyFont="1" applyFill="1" applyBorder="1" applyAlignment="1">
      <alignment horizontal="center" vertical="center" wrapText="1"/>
    </xf>
    <xf numFmtId="0" fontId="0" fillId="6" borderId="9" xfId="0" applyFill="1" applyBorder="1" applyAlignment="1">
      <alignment horizontal="center" vertical="center" wrapText="1"/>
    </xf>
    <xf numFmtId="0" fontId="0" fillId="6" borderId="26" xfId="0" applyFill="1" applyBorder="1" applyAlignment="1">
      <alignment horizontal="center" vertical="center" wrapText="1"/>
    </xf>
    <xf numFmtId="0" fontId="0" fillId="6" borderId="10" xfId="0" applyFill="1" applyBorder="1" applyAlignment="1">
      <alignment horizontal="center" vertical="center" wrapText="1"/>
    </xf>
    <xf numFmtId="0" fontId="4" fillId="2" borderId="53" xfId="0" applyFont="1" applyFill="1" applyBorder="1" applyAlignment="1" applyProtection="1">
      <alignment horizontal="left" vertical="top" wrapText="1"/>
      <protection locked="0"/>
    </xf>
    <xf numFmtId="0" fontId="4" fillId="2" borderId="46" xfId="0" applyFont="1" applyFill="1" applyBorder="1" applyAlignment="1" applyProtection="1">
      <alignment horizontal="left" vertical="top"/>
      <protection locked="0"/>
    </xf>
    <xf numFmtId="0" fontId="4" fillId="2" borderId="58" xfId="0" applyFont="1" applyFill="1" applyBorder="1" applyAlignment="1" applyProtection="1">
      <alignment horizontal="left" vertical="top"/>
      <protection locked="0"/>
    </xf>
    <xf numFmtId="0" fontId="4" fillId="2" borderId="37" xfId="0" applyFont="1" applyFill="1" applyBorder="1" applyAlignment="1" applyProtection="1">
      <alignment horizontal="left" vertical="top"/>
      <protection locked="0"/>
    </xf>
    <xf numFmtId="0" fontId="4" fillId="2" borderId="38" xfId="0" applyFont="1" applyFill="1" applyBorder="1" applyAlignment="1" applyProtection="1">
      <alignment horizontal="left" vertical="top"/>
      <protection locked="0"/>
    </xf>
    <xf numFmtId="0" fontId="4" fillId="2" borderId="39" xfId="0" applyFont="1" applyFill="1" applyBorder="1" applyAlignment="1" applyProtection="1">
      <alignment horizontal="left" vertical="top"/>
      <protection locked="0"/>
    </xf>
    <xf numFmtId="0" fontId="4" fillId="2" borderId="41" xfId="0" applyFont="1" applyFill="1" applyBorder="1" applyAlignment="1" applyProtection="1">
      <alignment horizontal="left" vertical="top"/>
      <protection locked="0"/>
    </xf>
    <xf numFmtId="0" fontId="4" fillId="2" borderId="42" xfId="0" applyFont="1" applyFill="1" applyBorder="1" applyAlignment="1" applyProtection="1">
      <alignment horizontal="left" vertical="top"/>
      <protection locked="0"/>
    </xf>
    <xf numFmtId="0" fontId="4" fillId="2" borderId="43" xfId="0" applyFont="1" applyFill="1" applyBorder="1" applyAlignment="1" applyProtection="1">
      <alignment horizontal="left" vertical="top"/>
      <protection locked="0"/>
    </xf>
    <xf numFmtId="0" fontId="33" fillId="12" borderId="16" xfId="0" applyFont="1" applyFill="1" applyBorder="1" applyAlignment="1">
      <alignment horizontal="center" vertical="center" wrapText="1"/>
    </xf>
    <xf numFmtId="0" fontId="2" fillId="22" borderId="304" xfId="0" applyFont="1" applyFill="1" applyBorder="1" applyAlignment="1">
      <alignment horizontal="center" vertical="center"/>
    </xf>
    <xf numFmtId="0" fontId="2" fillId="22" borderId="305" xfId="0" applyFont="1" applyFill="1" applyBorder="1" applyAlignment="1">
      <alignment horizontal="center" vertical="center"/>
    </xf>
    <xf numFmtId="0" fontId="2" fillId="22" borderId="302" xfId="0" applyFont="1" applyFill="1" applyBorder="1" applyAlignment="1">
      <alignment horizontal="center" vertical="center"/>
    </xf>
    <xf numFmtId="0" fontId="2" fillId="22" borderId="24" xfId="0" applyFont="1" applyFill="1" applyBorder="1" applyAlignment="1">
      <alignment horizontal="center" vertical="center"/>
    </xf>
    <xf numFmtId="0" fontId="33" fillId="15" borderId="9" xfId="0" applyFont="1" applyFill="1" applyBorder="1" applyAlignment="1">
      <alignment horizontal="center" vertical="center"/>
    </xf>
    <xf numFmtId="0" fontId="33" fillId="15" borderId="10" xfId="0" applyFont="1" applyFill="1" applyBorder="1" applyAlignment="1">
      <alignment horizontal="center" vertical="center"/>
    </xf>
    <xf numFmtId="0" fontId="11" fillId="17" borderId="16" xfId="0" applyFont="1" applyFill="1" applyBorder="1" applyAlignment="1">
      <alignment horizontal="center" vertical="center"/>
    </xf>
    <xf numFmtId="0" fontId="11" fillId="17" borderId="6" xfId="0" applyFont="1" applyFill="1" applyBorder="1" applyAlignment="1">
      <alignment horizontal="center" vertical="center"/>
    </xf>
    <xf numFmtId="0" fontId="11" fillId="17" borderId="68" xfId="0" applyFont="1" applyFill="1" applyBorder="1" applyAlignment="1">
      <alignment horizontal="center" vertical="center"/>
    </xf>
    <xf numFmtId="0" fontId="11" fillId="17" borderId="49" xfId="0" applyFont="1" applyFill="1" applyBorder="1" applyAlignment="1">
      <alignment horizontal="center" vertical="center"/>
    </xf>
    <xf numFmtId="0" fontId="11" fillId="17" borderId="162" xfId="0" applyFont="1" applyFill="1" applyBorder="1" applyAlignment="1">
      <alignment horizontal="center" vertical="center"/>
    </xf>
    <xf numFmtId="0" fontId="11" fillId="17" borderId="57" xfId="0" applyFont="1" applyFill="1" applyBorder="1" applyAlignment="1">
      <alignment horizontal="center" vertical="center"/>
    </xf>
    <xf numFmtId="164" fontId="12" fillId="0" borderId="231" xfId="0" applyNumberFormat="1" applyFont="1" applyBorder="1" applyAlignment="1" applyProtection="1">
      <alignment horizontal="center" vertical="center" wrapText="1"/>
      <protection hidden="1"/>
    </xf>
    <xf numFmtId="164" fontId="12" fillId="0" borderId="3" xfId="0" applyNumberFormat="1" applyFont="1" applyBorder="1" applyAlignment="1" applyProtection="1">
      <alignment horizontal="center" vertical="center" wrapText="1"/>
      <protection hidden="1"/>
    </xf>
    <xf numFmtId="164" fontId="12" fillId="0" borderId="218" xfId="0" applyNumberFormat="1" applyFont="1" applyBorder="1" applyAlignment="1" applyProtection="1">
      <alignment horizontal="center" vertical="center" wrapText="1"/>
      <protection hidden="1"/>
    </xf>
    <xf numFmtId="0" fontId="0" fillId="4" borderId="4" xfId="0" applyFill="1" applyBorder="1" applyAlignment="1">
      <alignment horizontal="center"/>
    </xf>
    <xf numFmtId="0" fontId="0" fillId="4" borderId="6" xfId="0" applyFill="1" applyBorder="1" applyAlignment="1">
      <alignment horizontal="center"/>
    </xf>
    <xf numFmtId="0" fontId="0" fillId="4" borderId="24" xfId="0" applyFill="1" applyBorder="1" applyAlignment="1">
      <alignment horizontal="center"/>
    </xf>
    <xf numFmtId="0" fontId="20" fillId="23" borderId="62" xfId="0" applyFont="1" applyFill="1" applyBorder="1" applyAlignment="1">
      <alignment horizontal="center" vertical="center" wrapText="1"/>
    </xf>
    <xf numFmtId="0" fontId="20" fillId="23" borderId="45" xfId="0" applyFont="1" applyFill="1" applyBorder="1" applyAlignment="1">
      <alignment horizontal="center" vertical="center" wrapText="1"/>
    </xf>
    <xf numFmtId="0" fontId="20" fillId="23" borderId="59" xfId="0" applyFont="1" applyFill="1" applyBorder="1" applyAlignment="1">
      <alignment horizontal="center" vertical="center" wrapText="1"/>
    </xf>
    <xf numFmtId="0" fontId="51" fillId="21" borderId="303" xfId="3" applyBorder="1" applyAlignment="1" applyProtection="1">
      <alignment horizontal="center" vertical="center"/>
    </xf>
    <xf numFmtId="0" fontId="51" fillId="21" borderId="73" xfId="3" applyBorder="1" applyAlignment="1" applyProtection="1">
      <alignment horizontal="center" vertical="center"/>
    </xf>
    <xf numFmtId="0" fontId="51" fillId="21" borderId="74" xfId="3" applyBorder="1" applyAlignment="1" applyProtection="1">
      <alignment horizontal="center" vertical="center"/>
    </xf>
    <xf numFmtId="0" fontId="44" fillId="18" borderId="214" xfId="0" applyFont="1" applyFill="1" applyBorder="1" applyAlignment="1">
      <alignment horizontal="center" vertical="center" wrapText="1"/>
    </xf>
    <xf numFmtId="0" fontId="44" fillId="18" borderId="213" xfId="0" applyFont="1" applyFill="1" applyBorder="1" applyAlignment="1">
      <alignment horizontal="center" vertical="center" wrapText="1"/>
    </xf>
    <xf numFmtId="0" fontId="44" fillId="18" borderId="146" xfId="0" applyFont="1" applyFill="1" applyBorder="1" applyAlignment="1">
      <alignment horizontal="center" vertical="center" wrapText="1"/>
    </xf>
    <xf numFmtId="0" fontId="33" fillId="12" borderId="222" xfId="0" applyFont="1" applyFill="1" applyBorder="1" applyAlignment="1">
      <alignment horizontal="center" vertical="center" wrapText="1"/>
    </xf>
    <xf numFmtId="0" fontId="33" fillId="12" borderId="117" xfId="0" applyFont="1" applyFill="1" applyBorder="1" applyAlignment="1">
      <alignment horizontal="center" vertical="center" wrapText="1"/>
    </xf>
    <xf numFmtId="0" fontId="30" fillId="22" borderId="56" xfId="0" applyFont="1" applyFill="1" applyBorder="1" applyAlignment="1">
      <alignment horizontal="center" vertical="center"/>
    </xf>
    <xf numFmtId="0" fontId="30" fillId="22" borderId="45" xfId="0" applyFont="1" applyFill="1" applyBorder="1" applyAlignment="1">
      <alignment horizontal="center" vertical="center"/>
    </xf>
    <xf numFmtId="0" fontId="2" fillId="22" borderId="18" xfId="0" applyFont="1" applyFill="1" applyBorder="1" applyAlignment="1">
      <alignment horizontal="center" vertical="center"/>
    </xf>
    <xf numFmtId="0" fontId="20" fillId="23" borderId="215" xfId="0" applyFont="1" applyFill="1" applyBorder="1" applyAlignment="1">
      <alignment horizontal="center" vertical="center" wrapText="1"/>
    </xf>
    <xf numFmtId="0" fontId="51" fillId="21" borderId="216" xfId="3" applyBorder="1" applyAlignment="1" applyProtection="1">
      <alignment horizontal="center" vertical="center"/>
    </xf>
    <xf numFmtId="0" fontId="51" fillId="21" borderId="33" xfId="3" applyAlignment="1" applyProtection="1">
      <alignment horizontal="center" vertical="center"/>
    </xf>
    <xf numFmtId="0" fontId="51" fillId="21" borderId="71" xfId="3" applyBorder="1" applyAlignment="1" applyProtection="1">
      <alignment horizontal="center" vertical="center"/>
    </xf>
    <xf numFmtId="0" fontId="44" fillId="18" borderId="217" xfId="0" applyFont="1" applyFill="1" applyBorder="1" applyAlignment="1">
      <alignment horizontal="center" vertical="center" wrapText="1"/>
    </xf>
    <xf numFmtId="0" fontId="33" fillId="12" borderId="78" xfId="0" applyFont="1" applyFill="1" applyBorder="1" applyAlignment="1">
      <alignment horizontal="center" vertical="top" wrapText="1"/>
    </xf>
    <xf numFmtId="0" fontId="33" fillId="12" borderId="56" xfId="0" applyFont="1" applyFill="1" applyBorder="1" applyAlignment="1">
      <alignment horizontal="center" vertical="top" wrapText="1"/>
    </xf>
    <xf numFmtId="0" fontId="33" fillId="12" borderId="81" xfId="0" applyFont="1" applyFill="1" applyBorder="1" applyAlignment="1">
      <alignment horizontal="center" vertical="top" wrapText="1"/>
    </xf>
    <xf numFmtId="0" fontId="20" fillId="23" borderId="63" xfId="0" applyFont="1" applyFill="1" applyBorder="1" applyAlignment="1">
      <alignment horizontal="center" vertical="center"/>
    </xf>
    <xf numFmtId="0" fontId="6" fillId="6" borderId="63" xfId="0" applyFont="1" applyFill="1" applyBorder="1" applyAlignment="1">
      <alignment horizontal="center" vertical="center"/>
    </xf>
    <xf numFmtId="0" fontId="6" fillId="6" borderId="163" xfId="0" applyFont="1" applyFill="1" applyBorder="1" applyAlignment="1">
      <alignment horizontal="center" vertical="center"/>
    </xf>
    <xf numFmtId="0" fontId="44" fillId="11" borderId="38" xfId="0" applyFont="1" applyFill="1" applyBorder="1" applyAlignment="1">
      <alignment horizontal="center" vertical="center" wrapText="1"/>
    </xf>
    <xf numFmtId="0" fontId="44" fillId="18" borderId="120" xfId="0" applyFont="1" applyFill="1" applyBorder="1" applyAlignment="1">
      <alignment horizontal="center" vertical="center" wrapText="1"/>
    </xf>
    <xf numFmtId="0" fontId="44" fillId="18" borderId="75" xfId="0" applyFont="1" applyFill="1" applyBorder="1" applyAlignment="1">
      <alignment horizontal="center" vertical="center" wrapText="1"/>
    </xf>
    <xf numFmtId="0" fontId="42" fillId="3" borderId="60" xfId="0" applyFont="1" applyFill="1" applyBorder="1" applyAlignment="1">
      <alignment horizontal="center" vertical="center" wrapText="1"/>
    </xf>
    <xf numFmtId="0" fontId="42" fillId="3" borderId="300" xfId="0" applyFont="1" applyFill="1" applyBorder="1" applyAlignment="1">
      <alignment horizontal="center" vertical="center" wrapText="1"/>
    </xf>
    <xf numFmtId="0" fontId="20" fillId="23" borderId="46" xfId="0" applyFont="1" applyFill="1" applyBorder="1" applyAlignment="1">
      <alignment horizontal="center" vertical="center"/>
    </xf>
    <xf numFmtId="0" fontId="6" fillId="6" borderId="46" xfId="0" applyFont="1" applyFill="1" applyBorder="1" applyAlignment="1">
      <alignment horizontal="center" vertical="center"/>
    </xf>
    <xf numFmtId="0" fontId="6" fillId="6" borderId="58" xfId="0" applyFont="1" applyFill="1" applyBorder="1" applyAlignment="1">
      <alignment horizontal="center" vertical="center"/>
    </xf>
    <xf numFmtId="0" fontId="20" fillId="23" borderId="38" xfId="0" applyFont="1" applyFill="1" applyBorder="1" applyAlignment="1">
      <alignment horizontal="center" vertical="center"/>
    </xf>
    <xf numFmtId="0" fontId="6" fillId="6" borderId="38" xfId="0" applyFont="1" applyFill="1" applyBorder="1" applyAlignment="1">
      <alignment horizontal="center" vertical="center"/>
    </xf>
    <xf numFmtId="0" fontId="6" fillId="6" borderId="39" xfId="0" applyFont="1" applyFill="1" applyBorder="1" applyAlignment="1">
      <alignment horizontal="center" vertical="center"/>
    </xf>
    <xf numFmtId="0" fontId="20" fillId="23" borderId="211" xfId="0" applyFont="1" applyFill="1" applyBorder="1" applyAlignment="1">
      <alignment horizontal="center" vertical="center"/>
    </xf>
    <xf numFmtId="0" fontId="20" fillId="23" borderId="125" xfId="0" applyFont="1" applyFill="1" applyBorder="1" applyAlignment="1">
      <alignment horizontal="center" vertical="center"/>
    </xf>
    <xf numFmtId="0" fontId="20" fillId="23" borderId="301" xfId="0" applyFont="1" applyFill="1" applyBorder="1" applyAlignment="1">
      <alignment horizontal="center" vertical="center"/>
    </xf>
    <xf numFmtId="0" fontId="2" fillId="22" borderId="45" xfId="0" applyFont="1" applyFill="1" applyBorder="1" applyAlignment="1">
      <alignment horizontal="center" vertical="center"/>
    </xf>
    <xf numFmtId="0" fontId="2" fillId="22" borderId="76" xfId="0" applyFont="1" applyFill="1" applyBorder="1" applyAlignment="1">
      <alignment horizontal="center" vertical="center"/>
    </xf>
    <xf numFmtId="0" fontId="20" fillId="23" borderId="0" xfId="0" applyFont="1" applyFill="1" applyAlignment="1">
      <alignment horizontal="center" vertical="center"/>
    </xf>
    <xf numFmtId="0" fontId="20" fillId="23" borderId="30" xfId="0" applyFont="1" applyFill="1" applyBorder="1" applyAlignment="1">
      <alignment horizontal="center" vertical="center"/>
    </xf>
    <xf numFmtId="0" fontId="51" fillId="21" borderId="72" xfId="3" applyBorder="1" applyAlignment="1" applyProtection="1">
      <alignment horizontal="center" vertical="center" wrapText="1"/>
    </xf>
    <xf numFmtId="0" fontId="14" fillId="12" borderId="6" xfId="0" applyFont="1" applyFill="1" applyBorder="1" applyAlignment="1">
      <alignment horizontal="center" vertical="center" wrapText="1"/>
    </xf>
    <xf numFmtId="0" fontId="14" fillId="12" borderId="118" xfId="0" applyFont="1" applyFill="1" applyBorder="1" applyAlignment="1">
      <alignment horizontal="center" vertical="center" wrapText="1"/>
    </xf>
    <xf numFmtId="0" fontId="0" fillId="4" borderId="4" xfId="0" applyFill="1" applyBorder="1" applyAlignment="1">
      <alignment horizontal="center" vertical="center"/>
    </xf>
    <xf numFmtId="0" fontId="0" fillId="4" borderId="6" xfId="0" applyFill="1" applyBorder="1" applyAlignment="1">
      <alignment horizontal="center" vertical="center"/>
    </xf>
    <xf numFmtId="0" fontId="0" fillId="4" borderId="24" xfId="0" applyFill="1" applyBorder="1" applyAlignment="1">
      <alignment horizontal="center" vertical="center"/>
    </xf>
    <xf numFmtId="0" fontId="51" fillId="21" borderId="70" xfId="3" applyBorder="1" applyAlignment="1" applyProtection="1">
      <alignment horizontal="center" vertical="center"/>
    </xf>
    <xf numFmtId="0" fontId="14" fillId="12" borderId="214" xfId="0" applyFont="1" applyFill="1" applyBorder="1" applyAlignment="1">
      <alignment horizontal="center" vertical="center" wrapText="1"/>
    </xf>
    <xf numFmtId="0" fontId="14" fillId="12" borderId="213" xfId="0" applyFont="1" applyFill="1" applyBorder="1" applyAlignment="1">
      <alignment horizontal="center" vertical="center" wrapText="1"/>
    </xf>
    <xf numFmtId="0" fontId="14" fillId="12" borderId="146" xfId="0" applyFont="1" applyFill="1" applyBorder="1" applyAlignment="1">
      <alignment horizontal="center" vertical="center" wrapText="1"/>
    </xf>
    <xf numFmtId="0" fontId="51" fillId="21" borderId="124" xfId="3" applyBorder="1" applyAlignment="1" applyProtection="1">
      <alignment horizontal="center" vertical="center"/>
    </xf>
    <xf numFmtId="0" fontId="14" fillId="12" borderId="58" xfId="0" applyFont="1" applyFill="1" applyBorder="1" applyAlignment="1">
      <alignment horizontal="center" vertical="center" wrapText="1"/>
    </xf>
    <xf numFmtId="0" fontId="14" fillId="12" borderId="39" xfId="0" applyFont="1" applyFill="1" applyBorder="1" applyAlignment="1">
      <alignment horizontal="center" vertical="center" wrapText="1"/>
    </xf>
    <xf numFmtId="0" fontId="14" fillId="12" borderId="65" xfId="0" applyFont="1" applyFill="1" applyBorder="1" applyAlignment="1">
      <alignment horizontal="center" vertical="center" wrapText="1"/>
    </xf>
    <xf numFmtId="0" fontId="1" fillId="12" borderId="35" xfId="0" applyFont="1" applyFill="1" applyBorder="1" applyAlignment="1">
      <alignment horizontal="left" vertical="center" wrapText="1"/>
    </xf>
    <xf numFmtId="0" fontId="0" fillId="2" borderId="4" xfId="0" applyFill="1" applyBorder="1" applyAlignment="1">
      <alignment horizontal="center" wrapText="1"/>
    </xf>
    <xf numFmtId="0" fontId="0" fillId="2" borderId="6" xfId="0" applyFill="1" applyBorder="1" applyAlignment="1">
      <alignment horizontal="center" wrapText="1"/>
    </xf>
    <xf numFmtId="0" fontId="0" fillId="2" borderId="24" xfId="0" applyFill="1" applyBorder="1" applyAlignment="1">
      <alignment horizontal="center" wrapText="1"/>
    </xf>
    <xf numFmtId="0" fontId="24" fillId="22" borderId="63" xfId="0" applyFont="1" applyFill="1" applyBorder="1" applyAlignment="1">
      <alignment horizontal="center" vertical="center"/>
    </xf>
    <xf numFmtId="0" fontId="2" fillId="22" borderId="63" xfId="0" applyFont="1" applyFill="1" applyBorder="1" applyAlignment="1">
      <alignment horizontal="center" vertical="center"/>
    </xf>
    <xf numFmtId="0" fontId="2" fillId="22" borderId="163" xfId="0" applyFont="1" applyFill="1" applyBorder="1" applyAlignment="1">
      <alignment horizontal="center" vertical="center"/>
    </xf>
    <xf numFmtId="0" fontId="11" fillId="5" borderId="38" xfId="0" applyFont="1" applyFill="1" applyBorder="1" applyAlignment="1">
      <alignment horizontal="center" vertical="center" wrapText="1"/>
    </xf>
    <xf numFmtId="0" fontId="11" fillId="5" borderId="39" xfId="0" applyFont="1" applyFill="1" applyBorder="1" applyAlignment="1">
      <alignment horizontal="center" vertical="center" wrapText="1"/>
    </xf>
    <xf numFmtId="0" fontId="33" fillId="22" borderId="63" xfId="0" applyFont="1" applyFill="1" applyBorder="1" applyAlignment="1">
      <alignment horizontal="center" vertical="center"/>
    </xf>
    <xf numFmtId="0" fontId="33" fillId="22" borderId="163" xfId="0" applyFont="1" applyFill="1" applyBorder="1" applyAlignment="1">
      <alignment horizontal="center" vertical="center"/>
    </xf>
    <xf numFmtId="0" fontId="42" fillId="3" borderId="48" xfId="0" applyFont="1" applyFill="1" applyBorder="1" applyAlignment="1">
      <alignment horizontal="right" vertical="center" wrapText="1"/>
    </xf>
    <xf numFmtId="0" fontId="42" fillId="3" borderId="40" xfId="0" applyFont="1" applyFill="1" applyBorder="1" applyAlignment="1">
      <alignment horizontal="right" vertical="center" wrapText="1"/>
    </xf>
    <xf numFmtId="0" fontId="27" fillId="23" borderId="37" xfId="0" applyFont="1" applyFill="1" applyBorder="1" applyAlignment="1">
      <alignment horizontal="center" vertical="center"/>
    </xf>
    <xf numFmtId="0" fontId="27" fillId="23" borderId="38" xfId="0" applyFont="1" applyFill="1" applyBorder="1" applyAlignment="1">
      <alignment horizontal="center" vertical="center"/>
    </xf>
    <xf numFmtId="0" fontId="27" fillId="23" borderId="39" xfId="0" applyFont="1" applyFill="1" applyBorder="1" applyAlignment="1">
      <alignment horizontal="center" vertical="center"/>
    </xf>
    <xf numFmtId="0" fontId="20" fillId="2" borderId="38" xfId="0" applyFont="1" applyFill="1" applyBorder="1" applyAlignment="1" applyProtection="1">
      <alignment horizontal="center" vertical="center" wrapText="1"/>
      <protection locked="0"/>
    </xf>
    <xf numFmtId="0" fontId="20" fillId="2" borderId="39" xfId="0" applyFont="1" applyFill="1" applyBorder="1" applyAlignment="1" applyProtection="1">
      <alignment horizontal="center" vertical="center" wrapText="1"/>
      <protection locked="0"/>
    </xf>
    <xf numFmtId="0" fontId="20" fillId="2" borderId="47" xfId="0" applyFont="1" applyFill="1" applyBorder="1" applyAlignment="1" applyProtection="1">
      <alignment horizontal="center" vertical="center" wrapText="1"/>
      <protection locked="0"/>
    </xf>
    <xf numFmtId="14" fontId="20" fillId="2" borderId="60" xfId="0" applyNumberFormat="1" applyFont="1" applyFill="1" applyBorder="1" applyAlignment="1" applyProtection="1">
      <alignment horizontal="center" vertical="center" wrapText="1"/>
      <protection locked="0"/>
    </xf>
    <xf numFmtId="14" fontId="20" fillId="2" borderId="121" xfId="0" applyNumberFormat="1" applyFont="1" applyFill="1" applyBorder="1" applyAlignment="1" applyProtection="1">
      <alignment horizontal="center" vertical="center" wrapText="1"/>
      <protection locked="0"/>
    </xf>
    <xf numFmtId="14" fontId="0" fillId="2" borderId="134" xfId="0" applyNumberFormat="1" applyFill="1" applyBorder="1" applyAlignment="1" applyProtection="1">
      <alignment horizontal="center" vertical="center" wrapText="1"/>
      <protection locked="0"/>
    </xf>
    <xf numFmtId="0" fontId="0" fillId="2" borderId="144" xfId="0" applyFill="1" applyBorder="1" applyAlignment="1" applyProtection="1">
      <alignment horizontal="center" vertical="center" wrapText="1"/>
      <protection locked="0"/>
    </xf>
    <xf numFmtId="0" fontId="51" fillId="21" borderId="72" xfId="3" applyNumberFormat="1" applyBorder="1" applyAlignment="1" applyProtection="1">
      <alignment horizontal="center" vertical="center"/>
      <protection hidden="1"/>
    </xf>
    <xf numFmtId="0" fontId="51" fillId="21" borderId="73" xfId="3" applyNumberFormat="1" applyBorder="1" applyAlignment="1" applyProtection="1">
      <alignment horizontal="center" vertical="center"/>
      <protection hidden="1"/>
    </xf>
    <xf numFmtId="0" fontId="51" fillId="21" borderId="74" xfId="3" applyNumberFormat="1" applyBorder="1" applyAlignment="1" applyProtection="1">
      <alignment horizontal="center" vertical="center"/>
      <protection hidden="1"/>
    </xf>
    <xf numFmtId="0" fontId="17" fillId="12" borderId="227" xfId="0" applyFont="1" applyFill="1" applyBorder="1" applyAlignment="1">
      <alignment horizontal="center" vertical="center" wrapText="1"/>
    </xf>
    <xf numFmtId="0" fontId="17" fillId="12" borderId="164" xfId="0" applyFont="1" applyFill="1" applyBorder="1" applyAlignment="1">
      <alignment horizontal="center" vertical="center" wrapText="1"/>
    </xf>
    <xf numFmtId="0" fontId="33" fillId="12" borderId="16" xfId="0" applyFont="1" applyFill="1" applyBorder="1" applyAlignment="1">
      <alignment horizontal="center" vertical="top" wrapText="1"/>
    </xf>
    <xf numFmtId="0" fontId="33" fillId="12" borderId="117" xfId="0" applyFont="1" applyFill="1" applyBorder="1" applyAlignment="1">
      <alignment horizontal="center" vertical="top" wrapText="1"/>
    </xf>
    <xf numFmtId="0" fontId="17" fillId="12" borderId="145" xfId="0" applyFont="1" applyFill="1" applyBorder="1" applyAlignment="1">
      <alignment horizontal="center" vertical="center" wrapText="1"/>
    </xf>
    <xf numFmtId="0" fontId="17" fillId="12" borderId="213" xfId="0" applyFont="1" applyFill="1" applyBorder="1" applyAlignment="1">
      <alignment horizontal="center" vertical="center" wrapText="1"/>
    </xf>
    <xf numFmtId="0" fontId="17" fillId="12" borderId="146" xfId="0" applyFont="1" applyFill="1" applyBorder="1" applyAlignment="1">
      <alignment horizontal="center" vertical="center" wrapText="1"/>
    </xf>
    <xf numFmtId="0" fontId="51" fillId="21" borderId="72" xfId="3" applyNumberFormat="1" applyBorder="1" applyAlignment="1" applyProtection="1">
      <alignment horizontal="center" vertical="center" wrapText="1"/>
      <protection hidden="1"/>
    </xf>
    <xf numFmtId="0" fontId="51" fillId="21" borderId="73" xfId="3" applyNumberFormat="1" applyBorder="1" applyAlignment="1" applyProtection="1">
      <alignment horizontal="center" vertical="center" wrapText="1"/>
      <protection hidden="1"/>
    </xf>
    <xf numFmtId="0" fontId="51" fillId="21" borderId="74" xfId="3" applyNumberFormat="1" applyBorder="1" applyAlignment="1" applyProtection="1">
      <alignment horizontal="center" vertical="center" wrapText="1"/>
      <protection hidden="1"/>
    </xf>
    <xf numFmtId="0" fontId="33" fillId="22" borderId="69" xfId="0" applyFont="1" applyFill="1" applyBorder="1" applyAlignment="1" applyProtection="1">
      <alignment horizontal="center" vertical="center"/>
      <protection locked="0"/>
    </xf>
    <xf numFmtId="0" fontId="33" fillId="22" borderId="174" xfId="0" applyFont="1" applyFill="1" applyBorder="1" applyAlignment="1" applyProtection="1">
      <alignment horizontal="center" vertical="center"/>
      <protection locked="0"/>
    </xf>
    <xf numFmtId="0" fontId="33" fillId="22" borderId="75" xfId="0" applyFont="1" applyFill="1" applyBorder="1" applyAlignment="1" applyProtection="1">
      <alignment horizontal="center" vertical="center"/>
      <protection locked="0"/>
    </xf>
    <xf numFmtId="0" fontId="18" fillId="5" borderId="219" xfId="0" applyFont="1" applyFill="1" applyBorder="1" applyAlignment="1">
      <alignment horizontal="right" vertical="center"/>
    </xf>
    <xf numFmtId="0" fontId="18" fillId="5" borderId="220" xfId="0" applyFont="1" applyFill="1" applyBorder="1" applyAlignment="1">
      <alignment horizontal="right" vertical="center"/>
    </xf>
    <xf numFmtId="0" fontId="31" fillId="22" borderId="79" xfId="0" applyFont="1" applyFill="1" applyBorder="1" applyAlignment="1">
      <alignment horizontal="center" vertical="center"/>
    </xf>
    <xf numFmtId="0" fontId="31" fillId="22" borderId="80" xfId="0" applyFont="1" applyFill="1" applyBorder="1" applyAlignment="1">
      <alignment horizontal="center" vertical="center"/>
    </xf>
    <xf numFmtId="0" fontId="51" fillId="21" borderId="74" xfId="3" applyBorder="1" applyAlignment="1" applyProtection="1">
      <alignment horizontal="center" vertical="center"/>
      <protection hidden="1"/>
    </xf>
    <xf numFmtId="0" fontId="17" fillId="6" borderId="48" xfId="0" applyFont="1" applyFill="1" applyBorder="1" applyAlignment="1">
      <alignment horizontal="right" vertical="center" wrapText="1"/>
    </xf>
    <xf numFmtId="0" fontId="17" fillId="6" borderId="40" xfId="0" applyFont="1" applyFill="1" applyBorder="1" applyAlignment="1">
      <alignment horizontal="right" vertical="center" wrapText="1"/>
    </xf>
    <xf numFmtId="0" fontId="24" fillId="12" borderId="84" xfId="0" applyFont="1" applyFill="1" applyBorder="1" applyAlignment="1">
      <alignment horizontal="center" vertical="center" wrapText="1"/>
    </xf>
    <xf numFmtId="0" fontId="56" fillId="22" borderId="180" xfId="0" applyFont="1" applyFill="1" applyBorder="1" applyAlignment="1">
      <alignment horizontal="center" vertical="center" wrapText="1"/>
    </xf>
    <xf numFmtId="0" fontId="56" fillId="22" borderId="181" xfId="0" applyFont="1" applyFill="1" applyBorder="1" applyAlignment="1">
      <alignment horizontal="center" vertical="center" wrapText="1"/>
    </xf>
    <xf numFmtId="0" fontId="24" fillId="12" borderId="183" xfId="0" applyFont="1" applyFill="1" applyBorder="1" applyAlignment="1">
      <alignment horizontal="center" vertical="center" wrapText="1"/>
    </xf>
    <xf numFmtId="0" fontId="20" fillId="2" borderId="40" xfId="0" applyFont="1" applyFill="1" applyBorder="1" applyAlignment="1" applyProtection="1">
      <alignment horizontal="center" vertical="center" wrapText="1"/>
      <protection locked="0"/>
    </xf>
    <xf numFmtId="0" fontId="20" fillId="2" borderId="60" xfId="0" applyFont="1" applyFill="1" applyBorder="1" applyAlignment="1" applyProtection="1">
      <alignment horizontal="center" vertical="center" wrapText="1"/>
      <protection locked="0"/>
    </xf>
    <xf numFmtId="0" fontId="20" fillId="2" borderId="169" xfId="0" applyFont="1" applyFill="1" applyBorder="1" applyAlignment="1" applyProtection="1">
      <alignment horizontal="center" vertical="center" wrapText="1"/>
      <protection locked="0"/>
    </xf>
    <xf numFmtId="0" fontId="0" fillId="2" borderId="90" xfId="0" applyFill="1" applyBorder="1" applyAlignment="1" applyProtection="1">
      <alignment horizontal="center" vertical="center" wrapText="1"/>
      <protection locked="0"/>
    </xf>
    <xf numFmtId="0" fontId="0" fillId="2" borderId="142" xfId="0" applyFill="1" applyBorder="1" applyAlignment="1" applyProtection="1">
      <alignment horizontal="center" vertical="center" wrapText="1"/>
      <protection locked="0"/>
    </xf>
    <xf numFmtId="0" fontId="56" fillId="22" borderId="179" xfId="0" applyFont="1" applyFill="1" applyBorder="1" applyAlignment="1">
      <alignment horizontal="center" vertical="center" wrapText="1"/>
    </xf>
    <xf numFmtId="0" fontId="56" fillId="22" borderId="182" xfId="0" applyFont="1" applyFill="1" applyBorder="1" applyAlignment="1">
      <alignment horizontal="center" vertical="center" wrapText="1"/>
    </xf>
    <xf numFmtId="0" fontId="0" fillId="12" borderId="84" xfId="0" applyFill="1" applyBorder="1" applyAlignment="1">
      <alignment horizontal="center" vertical="center" wrapText="1"/>
    </xf>
    <xf numFmtId="0" fontId="24" fillId="18" borderId="182" xfId="0" applyFont="1" applyFill="1" applyBorder="1" applyAlignment="1">
      <alignment horizontal="center"/>
    </xf>
    <xf numFmtId="0" fontId="24" fillId="18" borderId="84" xfId="0" applyFont="1" applyFill="1" applyBorder="1" applyAlignment="1">
      <alignment horizontal="center"/>
    </xf>
    <xf numFmtId="0" fontId="51" fillId="21" borderId="180" xfId="3" applyBorder="1" applyAlignment="1">
      <alignment horizontal="center" vertical="center" wrapText="1"/>
    </xf>
    <xf numFmtId="0" fontId="51" fillId="21" borderId="84" xfId="3" applyBorder="1" applyAlignment="1">
      <alignment horizontal="center" vertical="center" wrapText="1"/>
    </xf>
    <xf numFmtId="0" fontId="51" fillId="21" borderId="182" xfId="3" applyBorder="1" applyAlignment="1">
      <alignment horizontal="center" vertical="center" wrapText="1"/>
    </xf>
    <xf numFmtId="0" fontId="36" fillId="4" borderId="185" xfId="0" applyFont="1" applyFill="1" applyBorder="1" applyAlignment="1">
      <alignment horizontal="center" vertical="center"/>
    </xf>
    <xf numFmtId="0" fontId="36" fillId="4" borderId="186" xfId="0" applyFont="1" applyFill="1" applyBorder="1" applyAlignment="1">
      <alignment horizontal="center" vertical="center"/>
    </xf>
    <xf numFmtId="0" fontId="56" fillId="12" borderId="84" xfId="0" applyFont="1" applyFill="1" applyBorder="1" applyAlignment="1">
      <alignment horizontal="center" vertical="center" wrapText="1"/>
    </xf>
    <xf numFmtId="0" fontId="56" fillId="22" borderId="84" xfId="0" applyFont="1" applyFill="1" applyBorder="1" applyAlignment="1">
      <alignment horizontal="center" vertical="center" wrapText="1"/>
    </xf>
    <xf numFmtId="0" fontId="33" fillId="22" borderId="79" xfId="0" applyFont="1" applyFill="1" applyBorder="1" applyAlignment="1" applyProtection="1">
      <alignment horizontal="center" vertical="center"/>
      <protection locked="0"/>
    </xf>
    <xf numFmtId="0" fontId="33" fillId="22" borderId="80" xfId="0" applyFont="1" applyFill="1" applyBorder="1" applyAlignment="1" applyProtection="1">
      <alignment horizontal="center" vertical="center"/>
      <protection locked="0"/>
    </xf>
    <xf numFmtId="0" fontId="33" fillId="22" borderId="122" xfId="0" applyFont="1" applyFill="1" applyBorder="1" applyAlignment="1" applyProtection="1">
      <alignment horizontal="center" vertical="center"/>
      <protection locked="0"/>
    </xf>
    <xf numFmtId="0" fontId="17" fillId="12" borderId="145" xfId="0" applyFont="1" applyFill="1" applyBorder="1" applyAlignment="1">
      <alignment horizontal="center" vertical="center"/>
    </xf>
    <xf numFmtId="0" fontId="17" fillId="12" borderId="213" xfId="0" applyFont="1" applyFill="1" applyBorder="1" applyAlignment="1">
      <alignment horizontal="center" vertical="center"/>
    </xf>
    <xf numFmtId="0" fontId="17" fillId="12" borderId="146" xfId="0" applyFont="1" applyFill="1" applyBorder="1" applyAlignment="1">
      <alignment horizontal="center" vertical="center"/>
    </xf>
    <xf numFmtId="0" fontId="12" fillId="22" borderId="0" xfId="0" applyFont="1" applyFill="1" applyAlignment="1">
      <alignment horizontal="center" vertical="center" wrapText="1"/>
    </xf>
    <xf numFmtId="0" fontId="27" fillId="23" borderId="9" xfId="0" applyFont="1" applyFill="1" applyBorder="1" applyAlignment="1">
      <alignment horizontal="center" vertical="center" wrapText="1"/>
    </xf>
    <xf numFmtId="0" fontId="86" fillId="16" borderId="21" xfId="0" applyFont="1" applyFill="1" applyBorder="1" applyAlignment="1">
      <alignment horizontal="center" vertical="center"/>
    </xf>
    <xf numFmtId="0" fontId="86" fillId="16" borderId="239" xfId="0" applyFont="1" applyFill="1" applyBorder="1" applyAlignment="1">
      <alignment horizontal="center" vertical="center"/>
    </xf>
    <xf numFmtId="0" fontId="20" fillId="5" borderId="145" xfId="0" applyFont="1" applyFill="1" applyBorder="1" applyAlignment="1">
      <alignment horizontal="center" vertical="center"/>
    </xf>
    <xf numFmtId="0" fontId="20" fillId="5" borderId="146" xfId="0" applyFont="1" applyFill="1" applyBorder="1" applyAlignment="1">
      <alignment horizontal="center" vertical="center"/>
    </xf>
    <xf numFmtId="0" fontId="24" fillId="2" borderId="189" xfId="0" applyFont="1" applyFill="1" applyBorder="1" applyAlignment="1">
      <alignment horizontal="center" vertical="center"/>
    </xf>
    <xf numFmtId="0" fontId="24" fillId="2" borderId="190" xfId="0" applyFont="1" applyFill="1" applyBorder="1" applyAlignment="1">
      <alignment horizontal="center" vertical="center"/>
    </xf>
    <xf numFmtId="0" fontId="24" fillId="2" borderId="191" xfId="0" applyFont="1" applyFill="1" applyBorder="1" applyAlignment="1">
      <alignment horizontal="center" vertical="center"/>
    </xf>
    <xf numFmtId="0" fontId="12" fillId="17" borderId="62" xfId="0" applyFont="1" applyFill="1" applyBorder="1" applyAlignment="1">
      <alignment horizontal="center" vertical="center"/>
    </xf>
    <xf numFmtId="0" fontId="12" fillId="17" borderId="45" xfId="0" applyFont="1" applyFill="1" applyBorder="1" applyAlignment="1">
      <alignment horizontal="center" vertical="center"/>
    </xf>
    <xf numFmtId="0" fontId="12" fillId="17" borderId="59" xfId="0" applyFont="1" applyFill="1" applyBorder="1" applyAlignment="1">
      <alignment horizontal="center" vertical="center"/>
    </xf>
    <xf numFmtId="0" fontId="33" fillId="22" borderId="11" xfId="0" applyFont="1" applyFill="1" applyBorder="1" applyAlignment="1">
      <alignment horizontal="center" vertical="center" wrapText="1"/>
    </xf>
    <xf numFmtId="0" fontId="33" fillId="22" borderId="12" xfId="0" applyFont="1" applyFill="1" applyBorder="1" applyAlignment="1">
      <alignment horizontal="center" vertical="center" wrapText="1"/>
    </xf>
    <xf numFmtId="0" fontId="33" fillId="22" borderId="5" xfId="0" applyFont="1" applyFill="1" applyBorder="1" applyAlignment="1">
      <alignment horizontal="center" vertical="center" wrapText="1"/>
    </xf>
    <xf numFmtId="0" fontId="33" fillId="22" borderId="0" xfId="0" applyFont="1" applyFill="1" applyAlignment="1">
      <alignment horizontal="center" vertical="center" wrapText="1"/>
    </xf>
    <xf numFmtId="0" fontId="33" fillId="22" borderId="192" xfId="0" applyFont="1" applyFill="1" applyBorder="1" applyAlignment="1">
      <alignment horizontal="center" vertical="center" wrapText="1"/>
    </xf>
    <xf numFmtId="0" fontId="33" fillId="22" borderId="30" xfId="0" applyFont="1" applyFill="1" applyBorder="1" applyAlignment="1">
      <alignment horizontal="center" vertical="center" wrapText="1"/>
    </xf>
    <xf numFmtId="0" fontId="69" fillId="17" borderId="223" xfId="0" applyFont="1" applyFill="1" applyBorder="1" applyAlignment="1">
      <alignment horizontal="center"/>
    </xf>
    <xf numFmtId="0" fontId="69" fillId="17" borderId="229" xfId="0" applyFont="1" applyFill="1" applyBorder="1" applyAlignment="1">
      <alignment horizontal="center"/>
    </xf>
    <xf numFmtId="0" fontId="33" fillId="12" borderId="53" xfId="0" applyFont="1" applyFill="1" applyBorder="1" applyAlignment="1">
      <alignment horizontal="center" vertical="center" wrapText="1"/>
    </xf>
    <xf numFmtId="0" fontId="33" fillId="12" borderId="68" xfId="0" applyFont="1" applyFill="1" applyBorder="1" applyAlignment="1">
      <alignment horizontal="center" vertical="center" wrapText="1"/>
    </xf>
    <xf numFmtId="0" fontId="33" fillId="12" borderId="230" xfId="0" applyFont="1" applyFill="1" applyBorder="1" applyAlignment="1">
      <alignment horizontal="center" vertical="center" wrapText="1"/>
    </xf>
    <xf numFmtId="0" fontId="12" fillId="17" borderId="60" xfId="0" applyFont="1" applyFill="1" applyBorder="1" applyAlignment="1" applyProtection="1">
      <alignment horizontal="center" vertical="center"/>
      <protection hidden="1"/>
    </xf>
    <xf numFmtId="0" fontId="12" fillId="17" borderId="121" xfId="0" applyFont="1" applyFill="1" applyBorder="1" applyAlignment="1" applyProtection="1">
      <alignment horizontal="center" vertical="center"/>
      <protection hidden="1"/>
    </xf>
    <xf numFmtId="0" fontId="51" fillId="21" borderId="72" xfId="3" applyBorder="1" applyAlignment="1" applyProtection="1">
      <alignment horizontal="center" vertical="center" wrapText="1"/>
      <protection hidden="1"/>
    </xf>
    <xf numFmtId="0" fontId="51" fillId="21" borderId="73" xfId="3" applyBorder="1" applyAlignment="1" applyProtection="1">
      <alignment horizontal="center" vertical="center" wrapText="1"/>
      <protection hidden="1"/>
    </xf>
    <xf numFmtId="0" fontId="51" fillId="21" borderId="74" xfId="3" applyBorder="1" applyAlignment="1" applyProtection="1">
      <alignment horizontal="center" vertical="center" wrapText="1"/>
      <protection hidden="1"/>
    </xf>
    <xf numFmtId="0" fontId="14" fillId="2" borderId="0" xfId="0" applyFont="1" applyFill="1" applyAlignment="1">
      <alignment horizontal="left" vertical="center"/>
    </xf>
  </cellXfs>
  <cellStyles count="8">
    <cellStyle name="Good" xfId="2" builtinId="26"/>
    <cellStyle name="Heading 1" xfId="4" builtinId="16"/>
    <cellStyle name="Heading 2" xfId="5" builtinId="17"/>
    <cellStyle name="Heading 3" xfId="6" builtinId="18"/>
    <cellStyle name="Heading 4" xfId="7" builtinId="19"/>
    <cellStyle name="Hyperlink" xfId="1" builtinId="8"/>
    <cellStyle name="Input" xfId="3" builtinId="20"/>
    <cellStyle name="Normal" xfId="0" builtinId="0"/>
  </cellStyles>
  <dxfs count="78">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92D050"/>
        </patternFill>
      </fill>
    </dxf>
    <dxf>
      <fill>
        <patternFill>
          <bgColor rgb="FF00B050"/>
        </patternFill>
      </fill>
    </dxf>
    <dxf>
      <fill>
        <patternFill>
          <bgColor rgb="FFFFFF00"/>
        </patternFill>
      </fill>
    </dxf>
    <dxf>
      <fill>
        <patternFill>
          <bgColor rgb="FFFF0000"/>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92D050"/>
        </patternFill>
      </fill>
    </dxf>
    <dxf>
      <fill>
        <patternFill>
          <bgColor rgb="FF00B050"/>
        </patternFill>
      </fill>
    </dxf>
    <dxf>
      <fill>
        <patternFill>
          <bgColor rgb="FFFFFF00"/>
        </patternFill>
      </fill>
    </dxf>
    <dxf>
      <fill>
        <patternFill>
          <bgColor rgb="FFFF0000"/>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92D050"/>
        </patternFill>
      </fill>
    </dxf>
    <dxf>
      <fill>
        <patternFill>
          <bgColor rgb="FF00B050"/>
        </patternFill>
      </fill>
    </dxf>
    <dxf>
      <fill>
        <patternFill>
          <bgColor rgb="FFFFFF00"/>
        </patternFill>
      </fill>
    </dxf>
    <dxf>
      <fill>
        <patternFill>
          <bgColor rgb="FFFF0000"/>
        </patternFill>
      </fill>
    </dxf>
    <dxf>
      <fill>
        <patternFill>
          <bgColor theme="8" tint="0.59996337778862885"/>
        </patternFill>
      </fill>
    </dxf>
    <dxf>
      <fill>
        <patternFill>
          <bgColor theme="5" tint="0.59996337778862885"/>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92D050"/>
        </patternFill>
      </fill>
    </dxf>
    <dxf>
      <fill>
        <patternFill>
          <bgColor rgb="FF00B050"/>
        </patternFill>
      </fill>
    </dxf>
    <dxf>
      <fill>
        <patternFill>
          <bgColor rgb="FFFFFF00"/>
        </patternFill>
      </fill>
    </dxf>
    <dxf>
      <fill>
        <patternFill>
          <bgColor rgb="FFFF0000"/>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92D050"/>
        </patternFill>
      </fill>
    </dxf>
    <dxf>
      <fill>
        <patternFill>
          <bgColor rgb="FF00B050"/>
        </patternFill>
      </fill>
    </dxf>
    <dxf>
      <fill>
        <patternFill>
          <bgColor rgb="FFFFFF00"/>
        </patternFill>
      </fill>
    </dxf>
    <dxf>
      <fill>
        <patternFill>
          <bgColor rgb="FFFF0000"/>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92D050"/>
        </patternFill>
      </fill>
    </dxf>
    <dxf>
      <fill>
        <patternFill>
          <bgColor rgb="FF00B050"/>
        </patternFill>
      </fill>
    </dxf>
    <dxf>
      <fill>
        <patternFill>
          <bgColor rgb="FFFFFF00"/>
        </patternFill>
      </fill>
    </dxf>
    <dxf>
      <fill>
        <patternFill>
          <bgColor rgb="FFFF0000"/>
        </patternFill>
      </fill>
    </dxf>
    <dxf>
      <fill>
        <patternFill>
          <bgColor theme="8" tint="0.59996337778862885"/>
        </patternFill>
      </fill>
    </dxf>
    <dxf>
      <fill>
        <patternFill>
          <bgColor theme="5" tint="0.59996337778862885"/>
        </patternFill>
      </fill>
    </dxf>
    <dxf>
      <fill>
        <patternFill>
          <bgColor theme="9" tint="0.59996337778862885"/>
        </patternFill>
      </fill>
    </dxf>
    <dxf>
      <fill>
        <patternFill>
          <bgColor rgb="FFFFFFCC"/>
        </patternFill>
      </fill>
    </dxf>
    <dxf>
      <fill>
        <patternFill>
          <bgColor theme="2"/>
        </patternFill>
      </fill>
    </dxf>
    <dxf>
      <fill>
        <patternFill>
          <bgColor theme="9" tint="0.59996337778862885"/>
        </patternFill>
      </fill>
    </dxf>
    <dxf>
      <fill>
        <patternFill>
          <bgColor theme="0" tint="-0.24994659260841701"/>
        </patternFill>
      </fill>
    </dxf>
  </dxfs>
  <tableStyles count="0" defaultTableStyle="TableStyleMedium2" defaultPivotStyle="PivotStyleLight16"/>
  <colors>
    <mruColors>
      <color rgb="FFFFFFCC"/>
      <color rgb="FFFFCCCC"/>
      <color rgb="FFFFFFFF"/>
      <color rgb="FFFFFAE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18"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21.png"/><Relationship Id="rId13" Type="http://schemas.openxmlformats.org/officeDocument/2006/relationships/image" Target="../media/image26.png"/><Relationship Id="rId18" Type="http://schemas.openxmlformats.org/officeDocument/2006/relationships/image" Target="../media/image31.jpeg"/><Relationship Id="rId3" Type="http://schemas.openxmlformats.org/officeDocument/2006/relationships/image" Target="../media/image16.png"/><Relationship Id="rId21" Type="http://schemas.openxmlformats.org/officeDocument/2006/relationships/image" Target="../media/image34.png"/><Relationship Id="rId7" Type="http://schemas.openxmlformats.org/officeDocument/2006/relationships/image" Target="../media/image20.jpeg"/><Relationship Id="rId12" Type="http://schemas.openxmlformats.org/officeDocument/2006/relationships/image" Target="../media/image25.png"/><Relationship Id="rId17" Type="http://schemas.openxmlformats.org/officeDocument/2006/relationships/image" Target="../media/image30.png"/><Relationship Id="rId2" Type="http://schemas.openxmlformats.org/officeDocument/2006/relationships/image" Target="../media/image15.png"/><Relationship Id="rId16" Type="http://schemas.openxmlformats.org/officeDocument/2006/relationships/image" Target="../media/image29.png"/><Relationship Id="rId20" Type="http://schemas.openxmlformats.org/officeDocument/2006/relationships/image" Target="../media/image33.png"/><Relationship Id="rId1" Type="http://schemas.openxmlformats.org/officeDocument/2006/relationships/image" Target="../media/image14.png"/><Relationship Id="rId6" Type="http://schemas.openxmlformats.org/officeDocument/2006/relationships/image" Target="../media/image19.png"/><Relationship Id="rId11" Type="http://schemas.openxmlformats.org/officeDocument/2006/relationships/image" Target="../media/image24.png"/><Relationship Id="rId5" Type="http://schemas.openxmlformats.org/officeDocument/2006/relationships/image" Target="../media/image18.png"/><Relationship Id="rId15" Type="http://schemas.openxmlformats.org/officeDocument/2006/relationships/image" Target="../media/image28.png"/><Relationship Id="rId10" Type="http://schemas.openxmlformats.org/officeDocument/2006/relationships/image" Target="../media/image23.png"/><Relationship Id="rId19" Type="http://schemas.openxmlformats.org/officeDocument/2006/relationships/image" Target="../media/image32.png"/><Relationship Id="rId4" Type="http://schemas.openxmlformats.org/officeDocument/2006/relationships/image" Target="../media/image17.png"/><Relationship Id="rId9" Type="http://schemas.openxmlformats.org/officeDocument/2006/relationships/image" Target="../media/image22.png"/><Relationship Id="rId14" Type="http://schemas.openxmlformats.org/officeDocument/2006/relationships/image" Target="../media/image27.png"/></Relationships>
</file>

<file path=xl/drawings/_rels/drawing3.xml.rels><?xml version="1.0" encoding="UTF-8" standalone="yes"?>
<Relationships xmlns="http://schemas.openxmlformats.org/package/2006/relationships"><Relationship Id="rId8" Type="http://schemas.openxmlformats.org/officeDocument/2006/relationships/image" Target="../media/image53.png"/><Relationship Id="rId3" Type="http://schemas.openxmlformats.org/officeDocument/2006/relationships/image" Target="../media/image48.png"/><Relationship Id="rId7" Type="http://schemas.openxmlformats.org/officeDocument/2006/relationships/image" Target="../media/image52.png"/><Relationship Id="rId2" Type="http://schemas.openxmlformats.org/officeDocument/2006/relationships/image" Target="../media/image47.png"/><Relationship Id="rId1" Type="http://schemas.openxmlformats.org/officeDocument/2006/relationships/image" Target="../media/image46.png"/><Relationship Id="rId6" Type="http://schemas.openxmlformats.org/officeDocument/2006/relationships/image" Target="../media/image51.png"/><Relationship Id="rId5" Type="http://schemas.openxmlformats.org/officeDocument/2006/relationships/image" Target="../media/image50.png"/><Relationship Id="rId4" Type="http://schemas.openxmlformats.org/officeDocument/2006/relationships/image" Target="../media/image49.png"/></Relationships>
</file>

<file path=xl/drawings/_rels/drawing4.xml.rels><?xml version="1.0" encoding="UTF-8" standalone="yes"?>
<Relationships xmlns="http://schemas.openxmlformats.org/package/2006/relationships"><Relationship Id="rId3" Type="http://schemas.openxmlformats.org/officeDocument/2006/relationships/image" Target="../media/image65.png"/><Relationship Id="rId7" Type="http://schemas.openxmlformats.org/officeDocument/2006/relationships/image" Target="../media/image69.png"/><Relationship Id="rId2" Type="http://schemas.openxmlformats.org/officeDocument/2006/relationships/image" Target="../media/image64.png"/><Relationship Id="rId1" Type="http://schemas.openxmlformats.org/officeDocument/2006/relationships/image" Target="../media/image46.png"/><Relationship Id="rId6" Type="http://schemas.openxmlformats.org/officeDocument/2006/relationships/image" Target="../media/image68.png"/><Relationship Id="rId5" Type="http://schemas.openxmlformats.org/officeDocument/2006/relationships/image" Target="../media/image67.png"/><Relationship Id="rId4" Type="http://schemas.openxmlformats.org/officeDocument/2006/relationships/image" Target="../media/image66.png"/></Relationships>
</file>

<file path=xl/drawings/_rels/drawing5.xml.rels><?xml version="1.0" encoding="UTF-8" standalone="yes"?>
<Relationships xmlns="http://schemas.openxmlformats.org/package/2006/relationships"><Relationship Id="rId3" Type="http://schemas.openxmlformats.org/officeDocument/2006/relationships/image" Target="../media/image83.png"/><Relationship Id="rId2" Type="http://schemas.openxmlformats.org/officeDocument/2006/relationships/image" Target="../media/image82.png"/><Relationship Id="rId1" Type="http://schemas.openxmlformats.org/officeDocument/2006/relationships/image" Target="../media/image81.png"/><Relationship Id="rId5" Type="http://schemas.openxmlformats.org/officeDocument/2006/relationships/image" Target="../media/image85.png"/><Relationship Id="rId4" Type="http://schemas.openxmlformats.org/officeDocument/2006/relationships/image" Target="../media/image84.png"/></Relationships>
</file>

<file path=xl/drawings/_rels/drawing6.xml.rels><?xml version="1.0" encoding="UTF-8" standalone="yes"?>
<Relationships xmlns="http://schemas.openxmlformats.org/package/2006/relationships"><Relationship Id="rId8" Type="http://schemas.openxmlformats.org/officeDocument/2006/relationships/image" Target="../media/image103.png"/><Relationship Id="rId3" Type="http://schemas.openxmlformats.org/officeDocument/2006/relationships/image" Target="../media/image98.png"/><Relationship Id="rId7" Type="http://schemas.openxmlformats.org/officeDocument/2006/relationships/image" Target="../media/image102.png"/><Relationship Id="rId2" Type="http://schemas.openxmlformats.org/officeDocument/2006/relationships/image" Target="../media/image97.png"/><Relationship Id="rId1" Type="http://schemas.openxmlformats.org/officeDocument/2006/relationships/image" Target="../media/image96.png"/><Relationship Id="rId6" Type="http://schemas.openxmlformats.org/officeDocument/2006/relationships/image" Target="../media/image101.png"/><Relationship Id="rId11" Type="http://schemas.openxmlformats.org/officeDocument/2006/relationships/image" Target="../media/image106.png"/><Relationship Id="rId5" Type="http://schemas.openxmlformats.org/officeDocument/2006/relationships/image" Target="../media/image100.png"/><Relationship Id="rId10" Type="http://schemas.openxmlformats.org/officeDocument/2006/relationships/image" Target="../media/image105.png"/><Relationship Id="rId4" Type="http://schemas.openxmlformats.org/officeDocument/2006/relationships/image" Target="../media/image99.png"/><Relationship Id="rId9" Type="http://schemas.openxmlformats.org/officeDocument/2006/relationships/image" Target="../media/image104.png"/></Relationships>
</file>

<file path=xl/drawings/_rels/drawing7.xml.rels><?xml version="1.0" encoding="UTF-8" standalone="yes"?>
<Relationships xmlns="http://schemas.openxmlformats.org/package/2006/relationships"><Relationship Id="rId1" Type="http://schemas.openxmlformats.org/officeDocument/2006/relationships/image" Target="../media/image119.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2.vml.rels><?xml version="1.0" encoding="UTF-8" standalone="yes"?>
<Relationships xmlns="http://schemas.openxmlformats.org/package/2006/relationships"><Relationship Id="rId8" Type="http://schemas.openxmlformats.org/officeDocument/2006/relationships/image" Target="../media/image42.png"/><Relationship Id="rId3" Type="http://schemas.openxmlformats.org/officeDocument/2006/relationships/image" Target="../media/image37.png"/><Relationship Id="rId7" Type="http://schemas.openxmlformats.org/officeDocument/2006/relationships/image" Target="../media/image41.png"/><Relationship Id="rId2" Type="http://schemas.openxmlformats.org/officeDocument/2006/relationships/image" Target="../media/image36.png"/><Relationship Id="rId1" Type="http://schemas.openxmlformats.org/officeDocument/2006/relationships/image" Target="../media/image35.png"/><Relationship Id="rId6" Type="http://schemas.openxmlformats.org/officeDocument/2006/relationships/image" Target="../media/image40.png"/><Relationship Id="rId11" Type="http://schemas.openxmlformats.org/officeDocument/2006/relationships/image" Target="../media/image45.png"/><Relationship Id="rId5" Type="http://schemas.openxmlformats.org/officeDocument/2006/relationships/image" Target="../media/image39.png"/><Relationship Id="rId10" Type="http://schemas.openxmlformats.org/officeDocument/2006/relationships/image" Target="../media/image44.png"/><Relationship Id="rId4" Type="http://schemas.openxmlformats.org/officeDocument/2006/relationships/image" Target="../media/image38.png"/><Relationship Id="rId9" Type="http://schemas.openxmlformats.org/officeDocument/2006/relationships/image" Target="../media/image43.png"/></Relationships>
</file>

<file path=xl/drawings/_rels/vmlDrawing3.vml.rels><?xml version="1.0" encoding="UTF-8" standalone="yes"?>
<Relationships xmlns="http://schemas.openxmlformats.org/package/2006/relationships"><Relationship Id="rId8" Type="http://schemas.openxmlformats.org/officeDocument/2006/relationships/image" Target="../media/image61.png"/><Relationship Id="rId3" Type="http://schemas.openxmlformats.org/officeDocument/2006/relationships/image" Target="../media/image56.png"/><Relationship Id="rId7" Type="http://schemas.openxmlformats.org/officeDocument/2006/relationships/image" Target="../media/image60.png"/><Relationship Id="rId2" Type="http://schemas.openxmlformats.org/officeDocument/2006/relationships/image" Target="../media/image55.png"/><Relationship Id="rId1" Type="http://schemas.openxmlformats.org/officeDocument/2006/relationships/image" Target="../media/image54.png"/><Relationship Id="rId6" Type="http://schemas.openxmlformats.org/officeDocument/2006/relationships/image" Target="../media/image59.png"/><Relationship Id="rId5" Type="http://schemas.openxmlformats.org/officeDocument/2006/relationships/image" Target="../media/image58.png"/><Relationship Id="rId10" Type="http://schemas.openxmlformats.org/officeDocument/2006/relationships/image" Target="../media/image63.png"/><Relationship Id="rId4" Type="http://schemas.openxmlformats.org/officeDocument/2006/relationships/image" Target="../media/image57.png"/><Relationship Id="rId9" Type="http://schemas.openxmlformats.org/officeDocument/2006/relationships/image" Target="../media/image62.png"/></Relationships>
</file>

<file path=xl/drawings/_rels/vmlDrawing4.vml.rels><?xml version="1.0" encoding="UTF-8" standalone="yes"?>
<Relationships xmlns="http://schemas.openxmlformats.org/package/2006/relationships"><Relationship Id="rId8" Type="http://schemas.openxmlformats.org/officeDocument/2006/relationships/image" Target="../media/image77.png"/><Relationship Id="rId3" Type="http://schemas.openxmlformats.org/officeDocument/2006/relationships/image" Target="../media/image72.png"/><Relationship Id="rId7" Type="http://schemas.openxmlformats.org/officeDocument/2006/relationships/image" Target="../media/image76.png"/><Relationship Id="rId2" Type="http://schemas.openxmlformats.org/officeDocument/2006/relationships/image" Target="../media/image71.png"/><Relationship Id="rId1" Type="http://schemas.openxmlformats.org/officeDocument/2006/relationships/image" Target="../media/image70.png"/><Relationship Id="rId6" Type="http://schemas.openxmlformats.org/officeDocument/2006/relationships/image" Target="../media/image75.png"/><Relationship Id="rId11" Type="http://schemas.openxmlformats.org/officeDocument/2006/relationships/image" Target="../media/image80.png"/><Relationship Id="rId5" Type="http://schemas.openxmlformats.org/officeDocument/2006/relationships/image" Target="../media/image74.png"/><Relationship Id="rId10" Type="http://schemas.openxmlformats.org/officeDocument/2006/relationships/image" Target="../media/image79.png"/><Relationship Id="rId4" Type="http://schemas.openxmlformats.org/officeDocument/2006/relationships/image" Target="../media/image73.png"/><Relationship Id="rId9" Type="http://schemas.openxmlformats.org/officeDocument/2006/relationships/image" Target="../media/image78.png"/></Relationships>
</file>

<file path=xl/drawings/_rels/vmlDrawing5.vml.rels><?xml version="1.0" encoding="UTF-8" standalone="yes"?>
<Relationships xmlns="http://schemas.openxmlformats.org/package/2006/relationships"><Relationship Id="rId8" Type="http://schemas.openxmlformats.org/officeDocument/2006/relationships/image" Target="../media/image93.png"/><Relationship Id="rId3" Type="http://schemas.openxmlformats.org/officeDocument/2006/relationships/image" Target="../media/image88.png"/><Relationship Id="rId7" Type="http://schemas.openxmlformats.org/officeDocument/2006/relationships/image" Target="../media/image92.png"/><Relationship Id="rId2" Type="http://schemas.openxmlformats.org/officeDocument/2006/relationships/image" Target="../media/image87.png"/><Relationship Id="rId1" Type="http://schemas.openxmlformats.org/officeDocument/2006/relationships/image" Target="../media/image86.png"/><Relationship Id="rId6" Type="http://schemas.openxmlformats.org/officeDocument/2006/relationships/image" Target="../media/image91.png"/><Relationship Id="rId5" Type="http://schemas.openxmlformats.org/officeDocument/2006/relationships/image" Target="../media/image90.png"/><Relationship Id="rId10" Type="http://schemas.openxmlformats.org/officeDocument/2006/relationships/image" Target="../media/image95.png"/><Relationship Id="rId4" Type="http://schemas.openxmlformats.org/officeDocument/2006/relationships/image" Target="../media/image89.png"/><Relationship Id="rId9" Type="http://schemas.openxmlformats.org/officeDocument/2006/relationships/image" Target="../media/image94.png"/></Relationships>
</file>

<file path=xl/drawings/_rels/vmlDrawing6.vml.rels><?xml version="1.0" encoding="UTF-8" standalone="yes"?>
<Relationships xmlns="http://schemas.openxmlformats.org/package/2006/relationships"><Relationship Id="rId8" Type="http://schemas.openxmlformats.org/officeDocument/2006/relationships/image" Target="../media/image114.png"/><Relationship Id="rId3" Type="http://schemas.openxmlformats.org/officeDocument/2006/relationships/image" Target="../media/image109.png"/><Relationship Id="rId7" Type="http://schemas.openxmlformats.org/officeDocument/2006/relationships/image" Target="../media/image113.png"/><Relationship Id="rId12" Type="http://schemas.openxmlformats.org/officeDocument/2006/relationships/image" Target="../media/image118.png"/><Relationship Id="rId2" Type="http://schemas.openxmlformats.org/officeDocument/2006/relationships/image" Target="../media/image108.png"/><Relationship Id="rId1" Type="http://schemas.openxmlformats.org/officeDocument/2006/relationships/image" Target="../media/image107.png"/><Relationship Id="rId6" Type="http://schemas.openxmlformats.org/officeDocument/2006/relationships/image" Target="../media/image112.png"/><Relationship Id="rId11" Type="http://schemas.openxmlformats.org/officeDocument/2006/relationships/image" Target="../media/image117.png"/><Relationship Id="rId5" Type="http://schemas.openxmlformats.org/officeDocument/2006/relationships/image" Target="../media/image111.png"/><Relationship Id="rId10" Type="http://schemas.openxmlformats.org/officeDocument/2006/relationships/image" Target="../media/image116.png"/><Relationship Id="rId4" Type="http://schemas.openxmlformats.org/officeDocument/2006/relationships/image" Target="../media/image110.png"/><Relationship Id="rId9" Type="http://schemas.openxmlformats.org/officeDocument/2006/relationships/image" Target="../media/image115.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46</xdr:row>
      <xdr:rowOff>0</xdr:rowOff>
    </xdr:from>
    <xdr:to>
      <xdr:col>3</xdr:col>
      <xdr:colOff>551096</xdr:colOff>
      <xdr:row>70</xdr:row>
      <xdr:rowOff>172122</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stretch>
          <a:fillRect/>
        </a:stretch>
      </xdr:blipFill>
      <xdr:spPr>
        <a:xfrm>
          <a:off x="537882" y="26681206"/>
          <a:ext cx="5265187" cy="7395882"/>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3</xdr:col>
      <xdr:colOff>1210235</xdr:colOff>
      <xdr:row>1</xdr:row>
      <xdr:rowOff>201706</xdr:rowOff>
    </xdr:from>
    <xdr:to>
      <xdr:col>5</xdr:col>
      <xdr:colOff>1263813</xdr:colOff>
      <xdr:row>1</xdr:row>
      <xdr:rowOff>1868373</xdr:rowOff>
    </xdr:to>
    <xdr:pic>
      <xdr:nvPicPr>
        <xdr:cNvPr id="8" name="Picture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2"/>
        <a:stretch>
          <a:fillRect/>
        </a:stretch>
      </xdr:blipFill>
      <xdr:spPr>
        <a:xfrm>
          <a:off x="6454588" y="582706"/>
          <a:ext cx="5666667" cy="1666667"/>
        </a:xfrm>
        <a:prstGeom prst="rect">
          <a:avLst/>
        </a:prstGeom>
      </xdr:spPr>
    </xdr:pic>
    <xdr:clientData/>
  </xdr:twoCellAnchor>
  <xdr:twoCellAnchor editAs="oneCell">
    <xdr:from>
      <xdr:col>1</xdr:col>
      <xdr:colOff>0</xdr:colOff>
      <xdr:row>46</xdr:row>
      <xdr:rowOff>0</xdr:rowOff>
    </xdr:from>
    <xdr:to>
      <xdr:col>3</xdr:col>
      <xdr:colOff>551096</xdr:colOff>
      <xdr:row>70</xdr:row>
      <xdr:rowOff>172122</xdr:rowOff>
    </xdr:to>
    <xdr:pic>
      <xdr:nvPicPr>
        <xdr:cNvPr id="2" name="Picture 1">
          <a:extLst>
            <a:ext uri="{FF2B5EF4-FFF2-40B4-BE49-F238E27FC236}">
              <a16:creationId xmlns:a16="http://schemas.microsoft.com/office/drawing/2014/main" id="{06E283EC-96D8-489B-887B-6B4BF309B397}"/>
            </a:ext>
          </a:extLst>
        </xdr:cNvPr>
        <xdr:cNvPicPr>
          <a:picLocks noChangeAspect="1"/>
        </xdr:cNvPicPr>
      </xdr:nvPicPr>
      <xdr:blipFill>
        <a:blip xmlns:r="http://schemas.openxmlformats.org/officeDocument/2006/relationships" r:embed="rId1"/>
        <a:stretch>
          <a:fillRect/>
        </a:stretch>
      </xdr:blipFill>
      <xdr:spPr>
        <a:xfrm>
          <a:off x="552450" y="26682700"/>
          <a:ext cx="5253906" cy="7470812"/>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3</xdr:col>
      <xdr:colOff>1210235</xdr:colOff>
      <xdr:row>1</xdr:row>
      <xdr:rowOff>201706</xdr:rowOff>
    </xdr:from>
    <xdr:to>
      <xdr:col>5</xdr:col>
      <xdr:colOff>1263813</xdr:colOff>
      <xdr:row>1</xdr:row>
      <xdr:rowOff>1868373</xdr:rowOff>
    </xdr:to>
    <xdr:pic>
      <xdr:nvPicPr>
        <xdr:cNvPr id="3" name="Picture 2">
          <a:extLst>
            <a:ext uri="{FF2B5EF4-FFF2-40B4-BE49-F238E27FC236}">
              <a16:creationId xmlns:a16="http://schemas.microsoft.com/office/drawing/2014/main" id="{1B08E355-9D1C-44C9-9E37-C20270CD2090}"/>
            </a:ext>
          </a:extLst>
        </xdr:cNvPr>
        <xdr:cNvPicPr>
          <a:picLocks noChangeAspect="1"/>
        </xdr:cNvPicPr>
      </xdr:nvPicPr>
      <xdr:blipFill>
        <a:blip xmlns:r="http://schemas.openxmlformats.org/officeDocument/2006/relationships" r:embed="rId2"/>
        <a:stretch>
          <a:fillRect/>
        </a:stretch>
      </xdr:blipFill>
      <xdr:spPr>
        <a:xfrm>
          <a:off x="6464860" y="585881"/>
          <a:ext cx="5724128" cy="166349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14</xdr:col>
      <xdr:colOff>142873</xdr:colOff>
      <xdr:row>6</xdr:row>
      <xdr:rowOff>166687</xdr:rowOff>
    </xdr:from>
    <xdr:to>
      <xdr:col>14</xdr:col>
      <xdr:colOff>722656</xdr:colOff>
      <xdr:row>6</xdr:row>
      <xdr:rowOff>500062</xdr:rowOff>
    </xdr:to>
    <xdr:pic>
      <xdr:nvPicPr>
        <xdr:cNvPr id="61" name="image11.png">
          <a:extLst>
            <a:ext uri="{FF2B5EF4-FFF2-40B4-BE49-F238E27FC236}">
              <a16:creationId xmlns:a16="http://schemas.microsoft.com/office/drawing/2014/main" id="{00000000-0008-0000-0300-00003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741811" y="4262437"/>
          <a:ext cx="579783" cy="333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178595</xdr:colOff>
      <xdr:row>6</xdr:row>
      <xdr:rowOff>47626</xdr:rowOff>
    </xdr:from>
    <xdr:to>
      <xdr:col>15</xdr:col>
      <xdr:colOff>523876</xdr:colOff>
      <xdr:row>6</xdr:row>
      <xdr:rowOff>600076</xdr:rowOff>
    </xdr:to>
    <xdr:pic>
      <xdr:nvPicPr>
        <xdr:cNvPr id="62" name="image12.png">
          <a:extLst>
            <a:ext uri="{FF2B5EF4-FFF2-40B4-BE49-F238E27FC236}">
              <a16:creationId xmlns:a16="http://schemas.microsoft.com/office/drawing/2014/main" id="{00000000-0008-0000-0300-00003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515720" y="4143376"/>
          <a:ext cx="345281"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142874</xdr:colOff>
      <xdr:row>6</xdr:row>
      <xdr:rowOff>71438</xdr:rowOff>
    </xdr:from>
    <xdr:to>
      <xdr:col>16</xdr:col>
      <xdr:colOff>464343</xdr:colOff>
      <xdr:row>6</xdr:row>
      <xdr:rowOff>553642</xdr:rowOff>
    </xdr:to>
    <xdr:pic>
      <xdr:nvPicPr>
        <xdr:cNvPr id="63" name="image13.png">
          <a:extLst>
            <a:ext uri="{FF2B5EF4-FFF2-40B4-BE49-F238E27FC236}">
              <a16:creationId xmlns:a16="http://schemas.microsoft.com/office/drawing/2014/main" id="{00000000-0008-0000-0300-00003F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1218187" y="4167188"/>
          <a:ext cx="321469" cy="4822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110331</xdr:colOff>
      <xdr:row>6</xdr:row>
      <xdr:rowOff>40434</xdr:rowOff>
    </xdr:from>
    <xdr:to>
      <xdr:col>17</xdr:col>
      <xdr:colOff>625474</xdr:colOff>
      <xdr:row>6</xdr:row>
      <xdr:rowOff>497633</xdr:rowOff>
    </xdr:to>
    <xdr:pic>
      <xdr:nvPicPr>
        <xdr:cNvPr id="64" name="image14.png">
          <a:extLst>
            <a:ext uri="{FF2B5EF4-FFF2-40B4-BE49-F238E27FC236}">
              <a16:creationId xmlns:a16="http://schemas.microsoft.com/office/drawing/2014/main" id="{00000000-0008-0000-0300-000040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8724547" y="3887787"/>
          <a:ext cx="515143" cy="457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18</xdr:col>
      <xdr:colOff>119062</xdr:colOff>
      <xdr:row>6</xdr:row>
      <xdr:rowOff>76152</xdr:rowOff>
    </xdr:from>
    <xdr:to>
      <xdr:col>18</xdr:col>
      <xdr:colOff>536407</xdr:colOff>
      <xdr:row>6</xdr:row>
      <xdr:rowOff>495252</xdr:rowOff>
    </xdr:to>
    <xdr:pic>
      <xdr:nvPicPr>
        <xdr:cNvPr id="65" name="image15.png">
          <a:extLst>
            <a:ext uri="{FF2B5EF4-FFF2-40B4-BE49-F238E27FC236}">
              <a16:creationId xmlns:a16="http://schemas.microsoft.com/office/drawing/2014/main" id="{00000000-0008-0000-0300-000041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9442984" y="3923505"/>
          <a:ext cx="417345"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92773</xdr:colOff>
      <xdr:row>6</xdr:row>
      <xdr:rowOff>55515</xdr:rowOff>
    </xdr:from>
    <xdr:to>
      <xdr:col>19</xdr:col>
      <xdr:colOff>323727</xdr:colOff>
      <xdr:row>6</xdr:row>
      <xdr:rowOff>520769</xdr:rowOff>
    </xdr:to>
    <xdr:pic>
      <xdr:nvPicPr>
        <xdr:cNvPr id="66" name="image16.png">
          <a:extLst>
            <a:ext uri="{FF2B5EF4-FFF2-40B4-BE49-F238E27FC236}">
              <a16:creationId xmlns:a16="http://schemas.microsoft.com/office/drawing/2014/main" id="{00000000-0008-0000-0300-000042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0126400" y="3902868"/>
          <a:ext cx="230954" cy="4652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21</xdr:col>
      <xdr:colOff>190500</xdr:colOff>
      <xdr:row>6</xdr:row>
      <xdr:rowOff>142875</xdr:rowOff>
    </xdr:from>
    <xdr:to>
      <xdr:col>21</xdr:col>
      <xdr:colOff>1107281</xdr:colOff>
      <xdr:row>6</xdr:row>
      <xdr:rowOff>500063</xdr:rowOff>
    </xdr:to>
    <xdr:grpSp>
      <xdr:nvGrpSpPr>
        <xdr:cNvPr id="18504" name="Group 72">
          <a:extLst>
            <a:ext uri="{FF2B5EF4-FFF2-40B4-BE49-F238E27FC236}">
              <a16:creationId xmlns:a16="http://schemas.microsoft.com/office/drawing/2014/main" id="{00000000-0008-0000-0300-000048480000}"/>
            </a:ext>
          </a:extLst>
        </xdr:cNvPr>
        <xdr:cNvGrpSpPr>
          <a:grpSpLocks/>
        </xdr:cNvGrpSpPr>
      </xdr:nvGrpSpPr>
      <xdr:grpSpPr bwMode="auto">
        <a:xfrm>
          <a:off x="21836063" y="3976688"/>
          <a:ext cx="516731" cy="357188"/>
          <a:chOff x="0" y="0"/>
          <a:chExt cx="1262" cy="605"/>
        </a:xfrm>
      </xdr:grpSpPr>
      <xdr:pic>
        <xdr:nvPicPr>
          <xdr:cNvPr id="69" name="Picture 68">
            <a:extLst>
              <a:ext uri="{FF2B5EF4-FFF2-40B4-BE49-F238E27FC236}">
                <a16:creationId xmlns:a16="http://schemas.microsoft.com/office/drawing/2014/main" id="{00000000-0008-0000-0300-000045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552" cy="60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0" name="Picture 69">
            <a:extLst>
              <a:ext uri="{FF2B5EF4-FFF2-40B4-BE49-F238E27FC236}">
                <a16:creationId xmlns:a16="http://schemas.microsoft.com/office/drawing/2014/main" id="{00000000-0008-0000-0300-000046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52" y="50"/>
            <a:ext cx="710" cy="55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17</xdr:col>
      <xdr:colOff>250032</xdr:colOff>
      <xdr:row>5</xdr:row>
      <xdr:rowOff>23813</xdr:rowOff>
    </xdr:from>
    <xdr:to>
      <xdr:col>18</xdr:col>
      <xdr:colOff>345281</xdr:colOff>
      <xdr:row>5</xdr:row>
      <xdr:rowOff>523875</xdr:rowOff>
    </xdr:to>
    <xdr:pic>
      <xdr:nvPicPr>
        <xdr:cNvPr id="71" name="image6.png">
          <a:extLst>
            <a:ext uri="{FF2B5EF4-FFF2-40B4-BE49-F238E27FC236}">
              <a16:creationId xmlns:a16="http://schemas.microsoft.com/office/drawing/2014/main" id="{00000000-0008-0000-0300-000047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2063532" y="3559969"/>
          <a:ext cx="833437" cy="5000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35719</xdr:colOff>
      <xdr:row>5</xdr:row>
      <xdr:rowOff>30163</xdr:rowOff>
    </xdr:from>
    <xdr:to>
      <xdr:col>19</xdr:col>
      <xdr:colOff>322263</xdr:colOff>
      <xdr:row>5</xdr:row>
      <xdr:rowOff>382045</xdr:rowOff>
    </xdr:to>
    <xdr:pic>
      <xdr:nvPicPr>
        <xdr:cNvPr id="72" name="image7.png">
          <a:extLst>
            <a:ext uri="{FF2B5EF4-FFF2-40B4-BE49-F238E27FC236}">
              <a16:creationId xmlns:a16="http://schemas.microsoft.com/office/drawing/2014/main" id="{00000000-0008-0000-0300-000048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0069346" y="3491536"/>
          <a:ext cx="286544" cy="3518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14677</xdr:colOff>
      <xdr:row>5</xdr:row>
      <xdr:rowOff>54831</xdr:rowOff>
    </xdr:from>
    <xdr:to>
      <xdr:col>20</xdr:col>
      <xdr:colOff>544560</xdr:colOff>
      <xdr:row>5</xdr:row>
      <xdr:rowOff>377094</xdr:rowOff>
    </xdr:to>
    <xdr:pic>
      <xdr:nvPicPr>
        <xdr:cNvPr id="73" name="image8.png">
          <a:extLst>
            <a:ext uri="{FF2B5EF4-FFF2-40B4-BE49-F238E27FC236}">
              <a16:creationId xmlns:a16="http://schemas.microsoft.com/office/drawing/2014/main" id="{00000000-0008-0000-0300-000049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0758010" y="3516204"/>
          <a:ext cx="529883" cy="3222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504264</xdr:colOff>
      <xdr:row>5</xdr:row>
      <xdr:rowOff>44450</xdr:rowOff>
    </xdr:from>
    <xdr:to>
      <xdr:col>21</xdr:col>
      <xdr:colOff>1775</xdr:colOff>
      <xdr:row>5</xdr:row>
      <xdr:rowOff>389686</xdr:rowOff>
    </xdr:to>
    <xdr:pic>
      <xdr:nvPicPr>
        <xdr:cNvPr id="74" name="image9.png">
          <a:extLst>
            <a:ext uri="{FF2B5EF4-FFF2-40B4-BE49-F238E27FC236}">
              <a16:creationId xmlns:a16="http://schemas.microsoft.com/office/drawing/2014/main" id="{00000000-0008-0000-0300-00004A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0540382" y="3159685"/>
          <a:ext cx="237099" cy="3452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21</xdr:col>
      <xdr:colOff>202405</xdr:colOff>
      <xdr:row>5</xdr:row>
      <xdr:rowOff>50799</xdr:rowOff>
    </xdr:from>
    <xdr:to>
      <xdr:col>21</xdr:col>
      <xdr:colOff>338136</xdr:colOff>
      <xdr:row>5</xdr:row>
      <xdr:rowOff>545364</xdr:rowOff>
    </xdr:to>
    <xdr:pic>
      <xdr:nvPicPr>
        <xdr:cNvPr id="75" name="image10.png">
          <a:extLst>
            <a:ext uri="{FF2B5EF4-FFF2-40B4-BE49-F238E27FC236}">
              <a16:creationId xmlns:a16="http://schemas.microsoft.com/office/drawing/2014/main" id="{00000000-0008-0000-0300-00004B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2288499" y="3694112"/>
          <a:ext cx="135731" cy="4945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22</xdr:col>
      <xdr:colOff>154780</xdr:colOff>
      <xdr:row>5</xdr:row>
      <xdr:rowOff>392906</xdr:rowOff>
    </xdr:from>
    <xdr:to>
      <xdr:col>22</xdr:col>
      <xdr:colOff>906877</xdr:colOff>
      <xdr:row>6</xdr:row>
      <xdr:rowOff>488156</xdr:rowOff>
    </xdr:to>
    <xdr:pic>
      <xdr:nvPicPr>
        <xdr:cNvPr id="76" name="image4.png">
          <a:extLst>
            <a:ext uri="{FF2B5EF4-FFF2-40B4-BE49-F238E27FC236}">
              <a16:creationId xmlns:a16="http://schemas.microsoft.com/office/drawing/2014/main" id="{00000000-0008-0000-0300-00004C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37016530" y="3929062"/>
          <a:ext cx="752097" cy="6548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23</xdr:col>
      <xdr:colOff>80819</xdr:colOff>
      <xdr:row>6</xdr:row>
      <xdr:rowOff>3760</xdr:rowOff>
    </xdr:from>
    <xdr:to>
      <xdr:col>23</xdr:col>
      <xdr:colOff>745505</xdr:colOff>
      <xdr:row>6</xdr:row>
      <xdr:rowOff>399184</xdr:rowOff>
    </xdr:to>
    <xdr:pic>
      <xdr:nvPicPr>
        <xdr:cNvPr id="77" name="image5.png">
          <a:extLst>
            <a:ext uri="{FF2B5EF4-FFF2-40B4-BE49-F238E27FC236}">
              <a16:creationId xmlns:a16="http://schemas.microsoft.com/office/drawing/2014/main" id="{00000000-0008-0000-0300-00004D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22721455" y="3813760"/>
          <a:ext cx="664686" cy="3954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53757</xdr:colOff>
      <xdr:row>6</xdr:row>
      <xdr:rowOff>62255</xdr:rowOff>
    </xdr:from>
    <xdr:to>
      <xdr:col>21</xdr:col>
      <xdr:colOff>2366</xdr:colOff>
      <xdr:row>6</xdr:row>
      <xdr:rowOff>496638</xdr:rowOff>
    </xdr:to>
    <xdr:pic>
      <xdr:nvPicPr>
        <xdr:cNvPr id="78" name="image17.png">
          <a:extLst>
            <a:ext uri="{FF2B5EF4-FFF2-40B4-BE49-F238E27FC236}">
              <a16:creationId xmlns:a16="http://schemas.microsoft.com/office/drawing/2014/main" id="{00000000-0008-0000-0300-00004E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20797090" y="3909608"/>
          <a:ext cx="708119" cy="4343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238498</xdr:colOff>
      <xdr:row>30</xdr:row>
      <xdr:rowOff>81616</xdr:rowOff>
    </xdr:from>
    <xdr:to>
      <xdr:col>2</xdr:col>
      <xdr:colOff>2000744</xdr:colOff>
      <xdr:row>30</xdr:row>
      <xdr:rowOff>610409</xdr:rowOff>
    </xdr:to>
    <xdr:pic>
      <xdr:nvPicPr>
        <xdr:cNvPr id="79" name="image23.png">
          <a:extLst>
            <a:ext uri="{FF2B5EF4-FFF2-40B4-BE49-F238E27FC236}">
              <a16:creationId xmlns:a16="http://schemas.microsoft.com/office/drawing/2014/main" id="{00000000-0008-0000-0300-00004F000000}"/>
            </a:ext>
          </a:extLst>
        </xdr:cNvPr>
        <xdr:cNvPicPr/>
      </xdr:nvPicPr>
      <xdr:blipFill>
        <a:blip xmlns:r="http://schemas.openxmlformats.org/officeDocument/2006/relationships" r:embed="rId17" cstate="print"/>
        <a:stretch>
          <a:fillRect/>
        </a:stretch>
      </xdr:blipFill>
      <xdr:spPr>
        <a:xfrm>
          <a:off x="3062380" y="15657792"/>
          <a:ext cx="1762246" cy="528793"/>
        </a:xfrm>
        <a:prstGeom prst="rect">
          <a:avLst/>
        </a:prstGeom>
      </xdr:spPr>
    </xdr:pic>
    <xdr:clientData/>
  </xdr:twoCellAnchor>
  <xdr:twoCellAnchor editAs="oneCell">
    <xdr:from>
      <xdr:col>2</xdr:col>
      <xdr:colOff>187325</xdr:colOff>
      <xdr:row>31</xdr:row>
      <xdr:rowOff>104027</xdr:rowOff>
    </xdr:from>
    <xdr:to>
      <xdr:col>2</xdr:col>
      <xdr:colOff>2060052</xdr:colOff>
      <xdr:row>31</xdr:row>
      <xdr:rowOff>834712</xdr:rowOff>
    </xdr:to>
    <xdr:pic>
      <xdr:nvPicPr>
        <xdr:cNvPr id="80" name="image24.jpeg">
          <a:extLst>
            <a:ext uri="{FF2B5EF4-FFF2-40B4-BE49-F238E27FC236}">
              <a16:creationId xmlns:a16="http://schemas.microsoft.com/office/drawing/2014/main" id="{00000000-0008-0000-0300-000050000000}"/>
            </a:ext>
          </a:extLst>
        </xdr:cNvPr>
        <xdr:cNvPicPr/>
      </xdr:nvPicPr>
      <xdr:blipFill>
        <a:blip xmlns:r="http://schemas.openxmlformats.org/officeDocument/2006/relationships" r:embed="rId18" cstate="print"/>
        <a:stretch>
          <a:fillRect/>
        </a:stretch>
      </xdr:blipFill>
      <xdr:spPr>
        <a:xfrm>
          <a:off x="3011207" y="16307733"/>
          <a:ext cx="1872727" cy="724335"/>
        </a:xfrm>
        <a:prstGeom prst="rect">
          <a:avLst/>
        </a:prstGeom>
      </xdr:spPr>
    </xdr:pic>
    <xdr:clientData/>
  </xdr:twoCellAnchor>
  <xdr:twoCellAnchor editAs="oneCell">
    <xdr:from>
      <xdr:col>2</xdr:col>
      <xdr:colOff>134470</xdr:colOff>
      <xdr:row>32</xdr:row>
      <xdr:rowOff>198532</xdr:rowOff>
    </xdr:from>
    <xdr:to>
      <xdr:col>2</xdr:col>
      <xdr:colOff>2092653</xdr:colOff>
      <xdr:row>32</xdr:row>
      <xdr:rowOff>1085405</xdr:rowOff>
    </xdr:to>
    <xdr:pic>
      <xdr:nvPicPr>
        <xdr:cNvPr id="81" name="image25.png">
          <a:extLst>
            <a:ext uri="{FF2B5EF4-FFF2-40B4-BE49-F238E27FC236}">
              <a16:creationId xmlns:a16="http://schemas.microsoft.com/office/drawing/2014/main" id="{00000000-0008-0000-0300-000051000000}"/>
            </a:ext>
            <a:ext uri="{C183D7F6-B498-43B3-948B-1728B52AA6E4}">
              <adec:decorative xmlns:adec="http://schemas.microsoft.com/office/drawing/2017/decorative" val="1"/>
            </a:ext>
          </a:extLst>
        </xdr:cNvPr>
        <xdr:cNvPicPr/>
      </xdr:nvPicPr>
      <xdr:blipFill>
        <a:blip xmlns:r="http://schemas.openxmlformats.org/officeDocument/2006/relationships" r:embed="rId19" cstate="print"/>
        <a:stretch>
          <a:fillRect/>
        </a:stretch>
      </xdr:blipFill>
      <xdr:spPr>
        <a:xfrm>
          <a:off x="2958352" y="17433179"/>
          <a:ext cx="1948658" cy="886873"/>
        </a:xfrm>
        <a:prstGeom prst="rect">
          <a:avLst/>
        </a:prstGeom>
      </xdr:spPr>
    </xdr:pic>
    <xdr:clientData/>
  </xdr:twoCellAnchor>
  <xdr:twoCellAnchor editAs="oneCell">
    <xdr:from>
      <xdr:col>1</xdr:col>
      <xdr:colOff>0</xdr:colOff>
      <xdr:row>51</xdr:row>
      <xdr:rowOff>0</xdr:rowOff>
    </xdr:from>
    <xdr:to>
      <xdr:col>3</xdr:col>
      <xdr:colOff>626002</xdr:colOff>
      <xdr:row>73</xdr:row>
      <xdr:rowOff>36073</xdr:rowOff>
    </xdr:to>
    <xdr:pic>
      <xdr:nvPicPr>
        <xdr:cNvPr id="23" name="Picture 22">
          <a:extLst>
            <a:ext uri="{FF2B5EF4-FFF2-40B4-BE49-F238E27FC236}">
              <a16:creationId xmlns:a16="http://schemas.microsoft.com/office/drawing/2014/main" id="{00000000-0008-0000-0300-000017000000}"/>
            </a:ext>
          </a:extLst>
        </xdr:cNvPr>
        <xdr:cNvPicPr>
          <a:picLocks noChangeAspect="1"/>
        </xdr:cNvPicPr>
      </xdr:nvPicPr>
      <xdr:blipFill>
        <a:blip xmlns:r="http://schemas.openxmlformats.org/officeDocument/2006/relationships" r:embed="rId20"/>
        <a:stretch>
          <a:fillRect/>
        </a:stretch>
      </xdr:blipFill>
      <xdr:spPr>
        <a:xfrm>
          <a:off x="537882" y="27779382"/>
          <a:ext cx="4967535" cy="690696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3</xdr:col>
      <xdr:colOff>2487704</xdr:colOff>
      <xdr:row>1</xdr:row>
      <xdr:rowOff>85995</xdr:rowOff>
    </xdr:from>
    <xdr:to>
      <xdr:col>5</xdr:col>
      <xdr:colOff>2015707</xdr:colOff>
      <xdr:row>1</xdr:row>
      <xdr:rowOff>1580029</xdr:rowOff>
    </xdr:to>
    <xdr:pic>
      <xdr:nvPicPr>
        <xdr:cNvPr id="24" name="Picture 23">
          <a:extLst>
            <a:ext uri="{FF2B5EF4-FFF2-40B4-BE49-F238E27FC236}">
              <a16:creationId xmlns:a16="http://schemas.microsoft.com/office/drawing/2014/main" id="{00000000-0008-0000-0300-000018000000}"/>
            </a:ext>
          </a:extLst>
        </xdr:cNvPr>
        <xdr:cNvPicPr>
          <a:picLocks noChangeAspect="1"/>
        </xdr:cNvPicPr>
      </xdr:nvPicPr>
      <xdr:blipFill>
        <a:blip xmlns:r="http://schemas.openxmlformats.org/officeDocument/2006/relationships" r:embed="rId21"/>
        <a:stretch>
          <a:fillRect/>
        </a:stretch>
      </xdr:blipFill>
      <xdr:spPr>
        <a:xfrm>
          <a:off x="7373469" y="466995"/>
          <a:ext cx="4127270" cy="149403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542837</xdr:colOff>
      <xdr:row>4</xdr:row>
      <xdr:rowOff>334211</xdr:rowOff>
    </xdr:from>
    <xdr:to>
      <xdr:col>11</xdr:col>
      <xdr:colOff>1049948</xdr:colOff>
      <xdr:row>9</xdr:row>
      <xdr:rowOff>416142</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14958451" y="3509211"/>
          <a:ext cx="496951" cy="2517720"/>
        </a:xfrm>
        <a:prstGeom prst="rect">
          <a:avLst/>
        </a:prstGeom>
      </xdr:spPr>
    </xdr:pic>
    <xdr:clientData/>
  </xdr:twoCellAnchor>
  <xdr:twoCellAnchor editAs="oneCell">
    <xdr:from>
      <xdr:col>2</xdr:col>
      <xdr:colOff>64635</xdr:colOff>
      <xdr:row>21</xdr:row>
      <xdr:rowOff>139699</xdr:rowOff>
    </xdr:from>
    <xdr:to>
      <xdr:col>2</xdr:col>
      <xdr:colOff>1100976</xdr:colOff>
      <xdr:row>21</xdr:row>
      <xdr:rowOff>645835</xdr:rowOff>
    </xdr:to>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2"/>
        <a:stretch>
          <a:fillRect/>
        </a:stretch>
      </xdr:blipFill>
      <xdr:spPr>
        <a:xfrm>
          <a:off x="2993573" y="11855449"/>
          <a:ext cx="1032531" cy="495976"/>
        </a:xfrm>
        <a:prstGeom prst="rect">
          <a:avLst/>
        </a:prstGeom>
      </xdr:spPr>
    </xdr:pic>
    <xdr:clientData/>
  </xdr:twoCellAnchor>
  <xdr:twoCellAnchor editAs="oneCell">
    <xdr:from>
      <xdr:col>2</xdr:col>
      <xdr:colOff>88446</xdr:colOff>
      <xdr:row>22</xdr:row>
      <xdr:rowOff>342108</xdr:rowOff>
    </xdr:from>
    <xdr:to>
      <xdr:col>2</xdr:col>
      <xdr:colOff>1103720</xdr:colOff>
      <xdr:row>22</xdr:row>
      <xdr:rowOff>872558</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3"/>
        <a:stretch>
          <a:fillRect/>
        </a:stretch>
      </xdr:blipFill>
      <xdr:spPr>
        <a:xfrm>
          <a:off x="3017384" y="12784139"/>
          <a:ext cx="1015274" cy="530450"/>
        </a:xfrm>
        <a:prstGeom prst="rect">
          <a:avLst/>
        </a:prstGeom>
      </xdr:spPr>
    </xdr:pic>
    <xdr:clientData/>
  </xdr:twoCellAnchor>
  <xdr:twoCellAnchor editAs="oneCell">
    <xdr:from>
      <xdr:col>2</xdr:col>
      <xdr:colOff>108630</xdr:colOff>
      <xdr:row>23</xdr:row>
      <xdr:rowOff>180261</xdr:rowOff>
    </xdr:from>
    <xdr:to>
      <xdr:col>2</xdr:col>
      <xdr:colOff>1101724</xdr:colOff>
      <xdr:row>23</xdr:row>
      <xdr:rowOff>855730</xdr:rowOff>
    </xdr:to>
    <xdr:pic>
      <xdr:nvPicPr>
        <xdr:cNvPr id="10" name="Picture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4"/>
        <a:stretch>
          <a:fillRect/>
        </a:stretch>
      </xdr:blipFill>
      <xdr:spPr>
        <a:xfrm>
          <a:off x="3037568" y="13955792"/>
          <a:ext cx="989919" cy="671659"/>
        </a:xfrm>
        <a:prstGeom prst="rect">
          <a:avLst/>
        </a:prstGeom>
      </xdr:spPr>
    </xdr:pic>
    <xdr:clientData/>
  </xdr:twoCellAnchor>
  <xdr:twoCellAnchor editAs="oneCell">
    <xdr:from>
      <xdr:col>2</xdr:col>
      <xdr:colOff>64635</xdr:colOff>
      <xdr:row>24</xdr:row>
      <xdr:rowOff>175802</xdr:rowOff>
    </xdr:from>
    <xdr:to>
      <xdr:col>2</xdr:col>
      <xdr:colOff>1084103</xdr:colOff>
      <xdr:row>24</xdr:row>
      <xdr:rowOff>743018</xdr:rowOff>
    </xdr:to>
    <xdr:pic>
      <xdr:nvPicPr>
        <xdr:cNvPr id="11" name="Picture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5"/>
        <a:stretch>
          <a:fillRect/>
        </a:stretch>
      </xdr:blipFill>
      <xdr:spPr>
        <a:xfrm>
          <a:off x="2993573" y="15010990"/>
          <a:ext cx="1015658" cy="557056"/>
        </a:xfrm>
        <a:prstGeom prst="rect">
          <a:avLst/>
        </a:prstGeom>
      </xdr:spPr>
    </xdr:pic>
    <xdr:clientData/>
  </xdr:twoCellAnchor>
  <xdr:twoCellAnchor editAs="oneCell">
    <xdr:from>
      <xdr:col>6</xdr:col>
      <xdr:colOff>349250</xdr:colOff>
      <xdr:row>27</xdr:row>
      <xdr:rowOff>88646</xdr:rowOff>
    </xdr:from>
    <xdr:to>
      <xdr:col>6</xdr:col>
      <xdr:colOff>3255857</xdr:colOff>
      <xdr:row>28</xdr:row>
      <xdr:rowOff>339699</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6"/>
        <a:stretch>
          <a:fillRect/>
        </a:stretch>
      </xdr:blipFill>
      <xdr:spPr>
        <a:xfrm>
          <a:off x="12668250" y="17625229"/>
          <a:ext cx="2910417" cy="674386"/>
        </a:xfrm>
        <a:prstGeom prst="rect">
          <a:avLst/>
        </a:prstGeom>
      </xdr:spPr>
    </xdr:pic>
    <xdr:clientData/>
  </xdr:twoCellAnchor>
  <xdr:twoCellAnchor editAs="oneCell">
    <xdr:from>
      <xdr:col>1</xdr:col>
      <xdr:colOff>33618</xdr:colOff>
      <xdr:row>52</xdr:row>
      <xdr:rowOff>168089</xdr:rowOff>
    </xdr:from>
    <xdr:to>
      <xdr:col>3</xdr:col>
      <xdr:colOff>1247951</xdr:colOff>
      <xdr:row>87</xdr:row>
      <xdr:rowOff>116822</xdr:rowOff>
    </xdr:to>
    <xdr:pic>
      <xdr:nvPicPr>
        <xdr:cNvPr id="6" name="Pictur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7"/>
        <a:stretch>
          <a:fillRect/>
        </a:stretch>
      </xdr:blipFill>
      <xdr:spPr>
        <a:xfrm>
          <a:off x="571500" y="30233471"/>
          <a:ext cx="5171429" cy="7619048"/>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4</xdr:col>
      <xdr:colOff>385611</xdr:colOff>
      <xdr:row>1</xdr:row>
      <xdr:rowOff>107155</xdr:rowOff>
    </xdr:from>
    <xdr:to>
      <xdr:col>6</xdr:col>
      <xdr:colOff>602247</xdr:colOff>
      <xdr:row>1</xdr:row>
      <xdr:rowOff>1749303</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8"/>
        <a:stretch>
          <a:fillRect/>
        </a:stretch>
      </xdr:blipFill>
      <xdr:spPr>
        <a:xfrm>
          <a:off x="6850705" y="488155"/>
          <a:ext cx="5725987" cy="1642148"/>
        </a:xfrm>
        <a:prstGeom prst="rect">
          <a:avLst/>
        </a:prstGeom>
      </xdr:spPr>
    </xdr:pic>
    <xdr:clientData/>
  </xdr:twoCellAnchor>
  <xdr:twoCellAnchor editAs="oneCell">
    <xdr:from>
      <xdr:col>11</xdr:col>
      <xdr:colOff>542837</xdr:colOff>
      <xdr:row>4</xdr:row>
      <xdr:rowOff>334211</xdr:rowOff>
    </xdr:from>
    <xdr:to>
      <xdr:col>11</xdr:col>
      <xdr:colOff>1049948</xdr:colOff>
      <xdr:row>9</xdr:row>
      <xdr:rowOff>416142</xdr:rowOff>
    </xdr:to>
    <xdr:pic>
      <xdr:nvPicPr>
        <xdr:cNvPr id="2" name="Picture 1">
          <a:extLst>
            <a:ext uri="{FF2B5EF4-FFF2-40B4-BE49-F238E27FC236}">
              <a16:creationId xmlns:a16="http://schemas.microsoft.com/office/drawing/2014/main" id="{F38D0EEA-B656-4B06-AC51-3B53C4C62ECE}"/>
            </a:ext>
          </a:extLst>
        </xdr:cNvPr>
        <xdr:cNvPicPr>
          <a:picLocks noChangeAspect="1"/>
        </xdr:cNvPicPr>
      </xdr:nvPicPr>
      <xdr:blipFill>
        <a:blip xmlns:r="http://schemas.openxmlformats.org/officeDocument/2006/relationships" r:embed="rId1"/>
        <a:stretch>
          <a:fillRect/>
        </a:stretch>
      </xdr:blipFill>
      <xdr:spPr>
        <a:xfrm>
          <a:off x="17176662" y="4268036"/>
          <a:ext cx="503936" cy="2536206"/>
        </a:xfrm>
        <a:prstGeom prst="rect">
          <a:avLst/>
        </a:prstGeom>
      </xdr:spPr>
    </xdr:pic>
    <xdr:clientData/>
  </xdr:twoCellAnchor>
  <xdr:twoCellAnchor editAs="oneCell">
    <xdr:from>
      <xdr:col>2</xdr:col>
      <xdr:colOff>64635</xdr:colOff>
      <xdr:row>21</xdr:row>
      <xdr:rowOff>139699</xdr:rowOff>
    </xdr:from>
    <xdr:to>
      <xdr:col>2</xdr:col>
      <xdr:colOff>1100976</xdr:colOff>
      <xdr:row>21</xdr:row>
      <xdr:rowOff>645835</xdr:rowOff>
    </xdr:to>
    <xdr:pic>
      <xdr:nvPicPr>
        <xdr:cNvPr id="7" name="Picture 6">
          <a:extLst>
            <a:ext uri="{FF2B5EF4-FFF2-40B4-BE49-F238E27FC236}">
              <a16:creationId xmlns:a16="http://schemas.microsoft.com/office/drawing/2014/main" id="{495AF556-B787-45AE-8911-18181C015CE5}"/>
            </a:ext>
          </a:extLst>
        </xdr:cNvPr>
        <xdr:cNvPicPr>
          <a:picLocks noChangeAspect="1"/>
        </xdr:cNvPicPr>
      </xdr:nvPicPr>
      <xdr:blipFill>
        <a:blip xmlns:r="http://schemas.openxmlformats.org/officeDocument/2006/relationships" r:embed="rId2"/>
        <a:stretch>
          <a:fillRect/>
        </a:stretch>
      </xdr:blipFill>
      <xdr:spPr>
        <a:xfrm>
          <a:off x="2861810" y="12538074"/>
          <a:ext cx="1033166" cy="499786"/>
        </a:xfrm>
        <a:prstGeom prst="rect">
          <a:avLst/>
        </a:prstGeom>
      </xdr:spPr>
    </xdr:pic>
    <xdr:clientData/>
  </xdr:twoCellAnchor>
  <xdr:twoCellAnchor editAs="oneCell">
    <xdr:from>
      <xdr:col>2</xdr:col>
      <xdr:colOff>88446</xdr:colOff>
      <xdr:row>22</xdr:row>
      <xdr:rowOff>342108</xdr:rowOff>
    </xdr:from>
    <xdr:to>
      <xdr:col>2</xdr:col>
      <xdr:colOff>1103720</xdr:colOff>
      <xdr:row>22</xdr:row>
      <xdr:rowOff>872558</xdr:rowOff>
    </xdr:to>
    <xdr:pic>
      <xdr:nvPicPr>
        <xdr:cNvPr id="12" name="Picture 11">
          <a:extLst>
            <a:ext uri="{FF2B5EF4-FFF2-40B4-BE49-F238E27FC236}">
              <a16:creationId xmlns:a16="http://schemas.microsoft.com/office/drawing/2014/main" id="{E6F81578-7D7D-4567-B0DB-4C8EE8812745}"/>
            </a:ext>
          </a:extLst>
        </xdr:cNvPr>
        <xdr:cNvPicPr>
          <a:picLocks noChangeAspect="1"/>
        </xdr:cNvPicPr>
      </xdr:nvPicPr>
      <xdr:blipFill>
        <a:blip xmlns:r="http://schemas.openxmlformats.org/officeDocument/2006/relationships" r:embed="rId3"/>
        <a:stretch>
          <a:fillRect/>
        </a:stretch>
      </xdr:blipFill>
      <xdr:spPr>
        <a:xfrm>
          <a:off x="2885621" y="13461208"/>
          <a:ext cx="1012099" cy="530450"/>
        </a:xfrm>
        <a:prstGeom prst="rect">
          <a:avLst/>
        </a:prstGeom>
      </xdr:spPr>
    </xdr:pic>
    <xdr:clientData/>
  </xdr:twoCellAnchor>
  <xdr:twoCellAnchor editAs="oneCell">
    <xdr:from>
      <xdr:col>2</xdr:col>
      <xdr:colOff>108630</xdr:colOff>
      <xdr:row>23</xdr:row>
      <xdr:rowOff>180261</xdr:rowOff>
    </xdr:from>
    <xdr:to>
      <xdr:col>2</xdr:col>
      <xdr:colOff>1101724</xdr:colOff>
      <xdr:row>23</xdr:row>
      <xdr:rowOff>855730</xdr:rowOff>
    </xdr:to>
    <xdr:pic>
      <xdr:nvPicPr>
        <xdr:cNvPr id="13" name="Picture 12">
          <a:extLst>
            <a:ext uri="{FF2B5EF4-FFF2-40B4-BE49-F238E27FC236}">
              <a16:creationId xmlns:a16="http://schemas.microsoft.com/office/drawing/2014/main" id="{AB092D76-2F11-4D3B-B912-ED3E93592385}"/>
            </a:ext>
          </a:extLst>
        </xdr:cNvPr>
        <xdr:cNvPicPr>
          <a:picLocks noChangeAspect="1"/>
        </xdr:cNvPicPr>
      </xdr:nvPicPr>
      <xdr:blipFill>
        <a:blip xmlns:r="http://schemas.openxmlformats.org/officeDocument/2006/relationships" r:embed="rId4"/>
        <a:stretch>
          <a:fillRect/>
        </a:stretch>
      </xdr:blipFill>
      <xdr:spPr>
        <a:xfrm>
          <a:off x="2905805" y="14636036"/>
          <a:ext cx="989919" cy="672294"/>
        </a:xfrm>
        <a:prstGeom prst="rect">
          <a:avLst/>
        </a:prstGeom>
      </xdr:spPr>
    </xdr:pic>
    <xdr:clientData/>
  </xdr:twoCellAnchor>
  <xdr:twoCellAnchor editAs="oneCell">
    <xdr:from>
      <xdr:col>2</xdr:col>
      <xdr:colOff>64635</xdr:colOff>
      <xdr:row>24</xdr:row>
      <xdr:rowOff>175802</xdr:rowOff>
    </xdr:from>
    <xdr:to>
      <xdr:col>2</xdr:col>
      <xdr:colOff>1084103</xdr:colOff>
      <xdr:row>24</xdr:row>
      <xdr:rowOff>743018</xdr:rowOff>
    </xdr:to>
    <xdr:pic>
      <xdr:nvPicPr>
        <xdr:cNvPr id="14" name="Picture 13">
          <a:extLst>
            <a:ext uri="{FF2B5EF4-FFF2-40B4-BE49-F238E27FC236}">
              <a16:creationId xmlns:a16="http://schemas.microsoft.com/office/drawing/2014/main" id="{CF012CD9-E986-4516-959A-E9EF03A7F190}"/>
            </a:ext>
          </a:extLst>
        </xdr:cNvPr>
        <xdr:cNvPicPr>
          <a:picLocks noChangeAspect="1"/>
        </xdr:cNvPicPr>
      </xdr:nvPicPr>
      <xdr:blipFill>
        <a:blip xmlns:r="http://schemas.openxmlformats.org/officeDocument/2006/relationships" r:embed="rId5"/>
        <a:stretch>
          <a:fillRect/>
        </a:stretch>
      </xdr:blipFill>
      <xdr:spPr>
        <a:xfrm>
          <a:off x="2861810" y="15676152"/>
          <a:ext cx="1016293" cy="567216"/>
        </a:xfrm>
        <a:prstGeom prst="rect">
          <a:avLst/>
        </a:prstGeom>
      </xdr:spPr>
    </xdr:pic>
    <xdr:clientData/>
  </xdr:twoCellAnchor>
  <xdr:twoCellAnchor editAs="oneCell">
    <xdr:from>
      <xdr:col>6</xdr:col>
      <xdr:colOff>349250</xdr:colOff>
      <xdr:row>27</xdr:row>
      <xdr:rowOff>88646</xdr:rowOff>
    </xdr:from>
    <xdr:to>
      <xdr:col>6</xdr:col>
      <xdr:colOff>3255857</xdr:colOff>
      <xdr:row>28</xdr:row>
      <xdr:rowOff>339699</xdr:rowOff>
    </xdr:to>
    <xdr:pic>
      <xdr:nvPicPr>
        <xdr:cNvPr id="15" name="Picture 14">
          <a:extLst>
            <a:ext uri="{FF2B5EF4-FFF2-40B4-BE49-F238E27FC236}">
              <a16:creationId xmlns:a16="http://schemas.microsoft.com/office/drawing/2014/main" id="{D78CA39F-EEE9-45C7-B03C-53B1C31218D5}"/>
            </a:ext>
          </a:extLst>
        </xdr:cNvPr>
        <xdr:cNvPicPr>
          <a:picLocks noChangeAspect="1"/>
        </xdr:cNvPicPr>
      </xdr:nvPicPr>
      <xdr:blipFill>
        <a:blip xmlns:r="http://schemas.openxmlformats.org/officeDocument/2006/relationships" r:embed="rId6"/>
        <a:stretch>
          <a:fillRect/>
        </a:stretch>
      </xdr:blipFill>
      <xdr:spPr>
        <a:xfrm>
          <a:off x="12284075" y="17643221"/>
          <a:ext cx="2903432" cy="666978"/>
        </a:xfrm>
        <a:prstGeom prst="rect">
          <a:avLst/>
        </a:prstGeom>
      </xdr:spPr>
    </xdr:pic>
    <xdr:clientData/>
  </xdr:twoCellAnchor>
  <xdr:twoCellAnchor editAs="oneCell">
    <xdr:from>
      <xdr:col>1</xdr:col>
      <xdr:colOff>33618</xdr:colOff>
      <xdr:row>52</xdr:row>
      <xdr:rowOff>168089</xdr:rowOff>
    </xdr:from>
    <xdr:to>
      <xdr:col>3</xdr:col>
      <xdr:colOff>1247951</xdr:colOff>
      <xdr:row>87</xdr:row>
      <xdr:rowOff>117382</xdr:rowOff>
    </xdr:to>
    <xdr:pic>
      <xdr:nvPicPr>
        <xdr:cNvPr id="16" name="Picture 15">
          <a:extLst>
            <a:ext uri="{FF2B5EF4-FFF2-40B4-BE49-F238E27FC236}">
              <a16:creationId xmlns:a16="http://schemas.microsoft.com/office/drawing/2014/main" id="{8CC25B91-5F2F-4CF6-A9A0-666C53589F42}"/>
            </a:ext>
          </a:extLst>
        </xdr:cNvPr>
        <xdr:cNvPicPr>
          <a:picLocks noChangeAspect="1"/>
        </xdr:cNvPicPr>
      </xdr:nvPicPr>
      <xdr:blipFill>
        <a:blip xmlns:r="http://schemas.openxmlformats.org/officeDocument/2006/relationships" r:embed="rId7"/>
        <a:stretch>
          <a:fillRect/>
        </a:stretch>
      </xdr:blipFill>
      <xdr:spPr>
        <a:xfrm>
          <a:off x="586068" y="30324239"/>
          <a:ext cx="5179908" cy="772767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4</xdr:col>
      <xdr:colOff>385611</xdr:colOff>
      <xdr:row>1</xdr:row>
      <xdr:rowOff>107155</xdr:rowOff>
    </xdr:from>
    <xdr:to>
      <xdr:col>6</xdr:col>
      <xdr:colOff>602247</xdr:colOff>
      <xdr:row>1</xdr:row>
      <xdr:rowOff>1749303</xdr:rowOff>
    </xdr:to>
    <xdr:pic>
      <xdr:nvPicPr>
        <xdr:cNvPr id="17" name="Picture 16">
          <a:extLst>
            <a:ext uri="{FF2B5EF4-FFF2-40B4-BE49-F238E27FC236}">
              <a16:creationId xmlns:a16="http://schemas.microsoft.com/office/drawing/2014/main" id="{7297B6C5-9FFB-4B85-999A-C64D023D1ABA}"/>
            </a:ext>
          </a:extLst>
        </xdr:cNvPr>
        <xdr:cNvPicPr>
          <a:picLocks noChangeAspect="1"/>
        </xdr:cNvPicPr>
      </xdr:nvPicPr>
      <xdr:blipFill>
        <a:blip xmlns:r="http://schemas.openxmlformats.org/officeDocument/2006/relationships" r:embed="rId8"/>
        <a:stretch>
          <a:fillRect/>
        </a:stretch>
      </xdr:blipFill>
      <xdr:spPr>
        <a:xfrm>
          <a:off x="6868961" y="491330"/>
          <a:ext cx="5728436" cy="163897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442080</xdr:colOff>
      <xdr:row>4</xdr:row>
      <xdr:rowOff>74386</xdr:rowOff>
    </xdr:from>
    <xdr:to>
      <xdr:col>11</xdr:col>
      <xdr:colOff>1123040</xdr:colOff>
      <xdr:row>10</xdr:row>
      <xdr:rowOff>434585</xdr:rowOff>
    </xdr:to>
    <xdr:pic>
      <xdr:nvPicPr>
        <xdr:cNvPr id="2" name="Picture 1">
          <a:extLst>
            <a:ext uri="{FF2B5EF4-FFF2-40B4-BE49-F238E27FC236}">
              <a16:creationId xmlns:a16="http://schemas.microsoft.com/office/drawing/2014/main" id="{1382BDDD-29F5-428B-A195-45BD1DD47B6C}"/>
            </a:ext>
          </a:extLst>
        </xdr:cNvPr>
        <xdr:cNvPicPr>
          <a:picLocks noChangeAspect="1"/>
        </xdr:cNvPicPr>
      </xdr:nvPicPr>
      <xdr:blipFill>
        <a:blip xmlns:r="http://schemas.openxmlformats.org/officeDocument/2006/relationships" r:embed="rId1"/>
        <a:stretch>
          <a:fillRect/>
        </a:stretch>
      </xdr:blipFill>
      <xdr:spPr>
        <a:xfrm>
          <a:off x="15986880" y="3617686"/>
          <a:ext cx="555230" cy="2955762"/>
        </a:xfrm>
        <a:prstGeom prst="rect">
          <a:avLst/>
        </a:prstGeom>
      </xdr:spPr>
    </xdr:pic>
    <xdr:clientData/>
  </xdr:twoCellAnchor>
  <xdr:twoCellAnchor editAs="oneCell">
    <xdr:from>
      <xdr:col>2</xdr:col>
      <xdr:colOff>73613</xdr:colOff>
      <xdr:row>26</xdr:row>
      <xdr:rowOff>273842</xdr:rowOff>
    </xdr:from>
    <xdr:to>
      <xdr:col>2</xdr:col>
      <xdr:colOff>780646</xdr:colOff>
      <xdr:row>26</xdr:row>
      <xdr:rowOff>740446</xdr:rowOff>
    </xdr:to>
    <xdr:pic>
      <xdr:nvPicPr>
        <xdr:cNvPr id="3" name="Picture 2">
          <a:extLst>
            <a:ext uri="{FF2B5EF4-FFF2-40B4-BE49-F238E27FC236}">
              <a16:creationId xmlns:a16="http://schemas.microsoft.com/office/drawing/2014/main" id="{DDFB4736-200D-4823-B814-A8D612F3D644}"/>
            </a:ext>
          </a:extLst>
        </xdr:cNvPr>
        <xdr:cNvPicPr>
          <a:picLocks noChangeAspect="1"/>
        </xdr:cNvPicPr>
      </xdr:nvPicPr>
      <xdr:blipFill>
        <a:blip xmlns:r="http://schemas.openxmlformats.org/officeDocument/2006/relationships" r:embed="rId2"/>
        <a:stretch>
          <a:fillRect/>
        </a:stretch>
      </xdr:blipFill>
      <xdr:spPr>
        <a:xfrm>
          <a:off x="2776332" y="14692311"/>
          <a:ext cx="718463" cy="460889"/>
        </a:xfrm>
        <a:prstGeom prst="rect">
          <a:avLst/>
        </a:prstGeom>
      </xdr:spPr>
    </xdr:pic>
    <xdr:clientData/>
  </xdr:twoCellAnchor>
  <xdr:twoCellAnchor editAs="oneCell">
    <xdr:from>
      <xdr:col>2</xdr:col>
      <xdr:colOff>97678</xdr:colOff>
      <xdr:row>27</xdr:row>
      <xdr:rowOff>226219</xdr:rowOff>
    </xdr:from>
    <xdr:to>
      <xdr:col>2</xdr:col>
      <xdr:colOff>801410</xdr:colOff>
      <xdr:row>27</xdr:row>
      <xdr:rowOff>724671</xdr:rowOff>
    </xdr:to>
    <xdr:pic>
      <xdr:nvPicPr>
        <xdr:cNvPr id="4" name="Picture 3">
          <a:extLst>
            <a:ext uri="{FF2B5EF4-FFF2-40B4-BE49-F238E27FC236}">
              <a16:creationId xmlns:a16="http://schemas.microsoft.com/office/drawing/2014/main" id="{8E04CD77-F894-4F1A-838A-487444672DC8}"/>
            </a:ext>
          </a:extLst>
        </xdr:cNvPr>
        <xdr:cNvPicPr>
          <a:picLocks noChangeAspect="1"/>
        </xdr:cNvPicPr>
      </xdr:nvPicPr>
      <xdr:blipFill>
        <a:blip xmlns:r="http://schemas.openxmlformats.org/officeDocument/2006/relationships" r:embed="rId3"/>
        <a:stretch>
          <a:fillRect/>
        </a:stretch>
      </xdr:blipFill>
      <xdr:spPr>
        <a:xfrm>
          <a:off x="2800397" y="15751969"/>
          <a:ext cx="703732" cy="498452"/>
        </a:xfrm>
        <a:prstGeom prst="rect">
          <a:avLst/>
        </a:prstGeom>
      </xdr:spPr>
    </xdr:pic>
    <xdr:clientData/>
  </xdr:twoCellAnchor>
  <xdr:twoCellAnchor editAs="oneCell">
    <xdr:from>
      <xdr:col>2</xdr:col>
      <xdr:colOff>104323</xdr:colOff>
      <xdr:row>28</xdr:row>
      <xdr:rowOff>285748</xdr:rowOff>
    </xdr:from>
    <xdr:to>
      <xdr:col>2</xdr:col>
      <xdr:colOff>819367</xdr:colOff>
      <xdr:row>28</xdr:row>
      <xdr:rowOff>741941</xdr:rowOff>
    </xdr:to>
    <xdr:pic>
      <xdr:nvPicPr>
        <xdr:cNvPr id="5" name="Picture 4">
          <a:extLst>
            <a:ext uri="{FF2B5EF4-FFF2-40B4-BE49-F238E27FC236}">
              <a16:creationId xmlns:a16="http://schemas.microsoft.com/office/drawing/2014/main" id="{3846A304-6D90-40B3-A91F-6BAAB58848FC}"/>
            </a:ext>
          </a:extLst>
        </xdr:cNvPr>
        <xdr:cNvPicPr>
          <a:picLocks noChangeAspect="1"/>
        </xdr:cNvPicPr>
      </xdr:nvPicPr>
      <xdr:blipFill>
        <a:blip xmlns:r="http://schemas.openxmlformats.org/officeDocument/2006/relationships" r:embed="rId4"/>
        <a:stretch>
          <a:fillRect/>
        </a:stretch>
      </xdr:blipFill>
      <xdr:spPr>
        <a:xfrm>
          <a:off x="2807042" y="16930686"/>
          <a:ext cx="699804" cy="463813"/>
        </a:xfrm>
        <a:prstGeom prst="rect">
          <a:avLst/>
        </a:prstGeom>
      </xdr:spPr>
    </xdr:pic>
    <xdr:clientData/>
  </xdr:twoCellAnchor>
  <xdr:twoCellAnchor editAs="oneCell">
    <xdr:from>
      <xdr:col>2</xdr:col>
      <xdr:colOff>30817</xdr:colOff>
      <xdr:row>29</xdr:row>
      <xdr:rowOff>297656</xdr:rowOff>
    </xdr:from>
    <xdr:to>
      <xdr:col>2</xdr:col>
      <xdr:colOff>815493</xdr:colOff>
      <xdr:row>29</xdr:row>
      <xdr:rowOff>874058</xdr:rowOff>
    </xdr:to>
    <xdr:pic>
      <xdr:nvPicPr>
        <xdr:cNvPr id="6" name="Picture 5">
          <a:extLst>
            <a:ext uri="{FF2B5EF4-FFF2-40B4-BE49-F238E27FC236}">
              <a16:creationId xmlns:a16="http://schemas.microsoft.com/office/drawing/2014/main" id="{249FCD14-D1EE-4DBC-8EF7-9F531183F9D5}"/>
            </a:ext>
          </a:extLst>
        </xdr:cNvPr>
        <xdr:cNvPicPr>
          <a:picLocks noChangeAspect="1"/>
        </xdr:cNvPicPr>
      </xdr:nvPicPr>
      <xdr:blipFill>
        <a:blip xmlns:r="http://schemas.openxmlformats.org/officeDocument/2006/relationships" r:embed="rId5"/>
        <a:stretch>
          <a:fillRect/>
        </a:stretch>
      </xdr:blipFill>
      <xdr:spPr>
        <a:xfrm>
          <a:off x="2733536" y="18097500"/>
          <a:ext cx="778961" cy="576402"/>
        </a:xfrm>
        <a:prstGeom prst="rect">
          <a:avLst/>
        </a:prstGeom>
      </xdr:spPr>
    </xdr:pic>
    <xdr:clientData/>
  </xdr:twoCellAnchor>
  <xdr:twoCellAnchor editAs="oneCell">
    <xdr:from>
      <xdr:col>0</xdr:col>
      <xdr:colOff>493059</xdr:colOff>
      <xdr:row>48</xdr:row>
      <xdr:rowOff>112058</xdr:rowOff>
    </xdr:from>
    <xdr:to>
      <xdr:col>4</xdr:col>
      <xdr:colOff>898502</xdr:colOff>
      <xdr:row>77</xdr:row>
      <xdr:rowOff>131405</xdr:rowOff>
    </xdr:to>
    <xdr:pic>
      <xdr:nvPicPr>
        <xdr:cNvPr id="7" name="Picture 6">
          <a:extLst>
            <a:ext uri="{FF2B5EF4-FFF2-40B4-BE49-F238E27FC236}">
              <a16:creationId xmlns:a16="http://schemas.microsoft.com/office/drawing/2014/main" id="{7731B979-FB4F-4DE4-BC69-B7C331AE4C30}"/>
            </a:ext>
          </a:extLst>
        </xdr:cNvPr>
        <xdr:cNvPicPr>
          <a:picLocks noChangeAspect="1"/>
        </xdr:cNvPicPr>
      </xdr:nvPicPr>
      <xdr:blipFill>
        <a:blip xmlns:r="http://schemas.openxmlformats.org/officeDocument/2006/relationships" r:embed="rId6"/>
        <a:stretch>
          <a:fillRect/>
        </a:stretch>
      </xdr:blipFill>
      <xdr:spPr>
        <a:xfrm>
          <a:off x="493059" y="28287008"/>
          <a:ext cx="5154608" cy="7500282"/>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4</xdr:col>
      <xdr:colOff>344911</xdr:colOff>
      <xdr:row>1</xdr:row>
      <xdr:rowOff>100853</xdr:rowOff>
    </xdr:from>
    <xdr:to>
      <xdr:col>6</xdr:col>
      <xdr:colOff>2364015</xdr:colOff>
      <xdr:row>1</xdr:row>
      <xdr:rowOff>1774720</xdr:rowOff>
    </xdr:to>
    <xdr:pic>
      <xdr:nvPicPr>
        <xdr:cNvPr id="8" name="Picture 7">
          <a:extLst>
            <a:ext uri="{FF2B5EF4-FFF2-40B4-BE49-F238E27FC236}">
              <a16:creationId xmlns:a16="http://schemas.microsoft.com/office/drawing/2014/main" id="{A0C5B2C0-8DAF-4E1A-90C1-BAE3984260B5}"/>
            </a:ext>
          </a:extLst>
        </xdr:cNvPr>
        <xdr:cNvPicPr>
          <a:picLocks noChangeAspect="1"/>
        </xdr:cNvPicPr>
      </xdr:nvPicPr>
      <xdr:blipFill>
        <a:blip xmlns:r="http://schemas.openxmlformats.org/officeDocument/2006/relationships" r:embed="rId7"/>
        <a:stretch>
          <a:fillRect/>
        </a:stretch>
      </xdr:blipFill>
      <xdr:spPr>
        <a:xfrm>
          <a:off x="6288511" y="481853"/>
          <a:ext cx="5686229" cy="1683392"/>
        </a:xfrm>
        <a:prstGeom prst="rect">
          <a:avLst/>
        </a:prstGeom>
      </xdr:spPr>
    </xdr:pic>
    <xdr:clientData/>
  </xdr:twoCellAnchor>
  <xdr:twoCellAnchor editAs="oneCell">
    <xdr:from>
      <xdr:col>11</xdr:col>
      <xdr:colOff>442080</xdr:colOff>
      <xdr:row>4</xdr:row>
      <xdr:rowOff>74386</xdr:rowOff>
    </xdr:from>
    <xdr:to>
      <xdr:col>11</xdr:col>
      <xdr:colOff>1123040</xdr:colOff>
      <xdr:row>10</xdr:row>
      <xdr:rowOff>434585</xdr:rowOff>
    </xdr:to>
    <xdr:pic>
      <xdr:nvPicPr>
        <xdr:cNvPr id="9" name="Picture 8">
          <a:extLst>
            <a:ext uri="{FF2B5EF4-FFF2-40B4-BE49-F238E27FC236}">
              <a16:creationId xmlns:a16="http://schemas.microsoft.com/office/drawing/2014/main" id="{12A7B28B-791F-48BE-83B4-1D94CA183DC4}"/>
            </a:ext>
          </a:extLst>
        </xdr:cNvPr>
        <xdr:cNvPicPr>
          <a:picLocks noChangeAspect="1"/>
        </xdr:cNvPicPr>
      </xdr:nvPicPr>
      <xdr:blipFill>
        <a:blip xmlns:r="http://schemas.openxmlformats.org/officeDocument/2006/relationships" r:embed="rId1"/>
        <a:stretch>
          <a:fillRect/>
        </a:stretch>
      </xdr:blipFill>
      <xdr:spPr>
        <a:xfrm>
          <a:off x="15986880" y="3624036"/>
          <a:ext cx="680960" cy="2970049"/>
        </a:xfrm>
        <a:prstGeom prst="rect">
          <a:avLst/>
        </a:prstGeom>
      </xdr:spPr>
    </xdr:pic>
    <xdr:clientData/>
  </xdr:twoCellAnchor>
  <xdr:twoCellAnchor editAs="oneCell">
    <xdr:from>
      <xdr:col>2</xdr:col>
      <xdr:colOff>73613</xdr:colOff>
      <xdr:row>26</xdr:row>
      <xdr:rowOff>273842</xdr:rowOff>
    </xdr:from>
    <xdr:to>
      <xdr:col>2</xdr:col>
      <xdr:colOff>780646</xdr:colOff>
      <xdr:row>26</xdr:row>
      <xdr:rowOff>740446</xdr:rowOff>
    </xdr:to>
    <xdr:pic>
      <xdr:nvPicPr>
        <xdr:cNvPr id="10" name="Picture 9">
          <a:extLst>
            <a:ext uri="{FF2B5EF4-FFF2-40B4-BE49-F238E27FC236}">
              <a16:creationId xmlns:a16="http://schemas.microsoft.com/office/drawing/2014/main" id="{554F7169-E957-44FD-9787-90D163361E7E}"/>
            </a:ext>
          </a:extLst>
        </xdr:cNvPr>
        <xdr:cNvPicPr>
          <a:picLocks noChangeAspect="1"/>
        </xdr:cNvPicPr>
      </xdr:nvPicPr>
      <xdr:blipFill>
        <a:blip xmlns:r="http://schemas.openxmlformats.org/officeDocument/2006/relationships" r:embed="rId2"/>
        <a:stretch>
          <a:fillRect/>
        </a:stretch>
      </xdr:blipFill>
      <xdr:spPr>
        <a:xfrm>
          <a:off x="2778713" y="14748667"/>
          <a:ext cx="707033" cy="463429"/>
        </a:xfrm>
        <a:prstGeom prst="rect">
          <a:avLst/>
        </a:prstGeom>
      </xdr:spPr>
    </xdr:pic>
    <xdr:clientData/>
  </xdr:twoCellAnchor>
  <xdr:twoCellAnchor editAs="oneCell">
    <xdr:from>
      <xdr:col>2</xdr:col>
      <xdr:colOff>97678</xdr:colOff>
      <xdr:row>27</xdr:row>
      <xdr:rowOff>226219</xdr:rowOff>
    </xdr:from>
    <xdr:to>
      <xdr:col>2</xdr:col>
      <xdr:colOff>801410</xdr:colOff>
      <xdr:row>27</xdr:row>
      <xdr:rowOff>724671</xdr:rowOff>
    </xdr:to>
    <xdr:pic>
      <xdr:nvPicPr>
        <xdr:cNvPr id="11" name="Picture 10">
          <a:extLst>
            <a:ext uri="{FF2B5EF4-FFF2-40B4-BE49-F238E27FC236}">
              <a16:creationId xmlns:a16="http://schemas.microsoft.com/office/drawing/2014/main" id="{5D94957A-8B76-4619-8E68-C94F67A45582}"/>
            </a:ext>
          </a:extLst>
        </xdr:cNvPr>
        <xdr:cNvPicPr>
          <a:picLocks noChangeAspect="1"/>
        </xdr:cNvPicPr>
      </xdr:nvPicPr>
      <xdr:blipFill>
        <a:blip xmlns:r="http://schemas.openxmlformats.org/officeDocument/2006/relationships" r:embed="rId3"/>
        <a:stretch>
          <a:fillRect/>
        </a:stretch>
      </xdr:blipFill>
      <xdr:spPr>
        <a:xfrm>
          <a:off x="2802778" y="15802769"/>
          <a:ext cx="703732" cy="498452"/>
        </a:xfrm>
        <a:prstGeom prst="rect">
          <a:avLst/>
        </a:prstGeom>
      </xdr:spPr>
    </xdr:pic>
    <xdr:clientData/>
  </xdr:twoCellAnchor>
  <xdr:twoCellAnchor editAs="oneCell">
    <xdr:from>
      <xdr:col>2</xdr:col>
      <xdr:colOff>104323</xdr:colOff>
      <xdr:row>28</xdr:row>
      <xdr:rowOff>285748</xdr:rowOff>
    </xdr:from>
    <xdr:to>
      <xdr:col>2</xdr:col>
      <xdr:colOff>819367</xdr:colOff>
      <xdr:row>28</xdr:row>
      <xdr:rowOff>741941</xdr:rowOff>
    </xdr:to>
    <xdr:pic>
      <xdr:nvPicPr>
        <xdr:cNvPr id="12" name="Picture 11">
          <a:extLst>
            <a:ext uri="{FF2B5EF4-FFF2-40B4-BE49-F238E27FC236}">
              <a16:creationId xmlns:a16="http://schemas.microsoft.com/office/drawing/2014/main" id="{391AA416-94E1-486E-AA57-F8A77BB39F48}"/>
            </a:ext>
          </a:extLst>
        </xdr:cNvPr>
        <xdr:cNvPicPr>
          <a:picLocks noChangeAspect="1"/>
        </xdr:cNvPicPr>
      </xdr:nvPicPr>
      <xdr:blipFill>
        <a:blip xmlns:r="http://schemas.openxmlformats.org/officeDocument/2006/relationships" r:embed="rId4"/>
        <a:stretch>
          <a:fillRect/>
        </a:stretch>
      </xdr:blipFill>
      <xdr:spPr>
        <a:xfrm>
          <a:off x="2812598" y="16979898"/>
          <a:ext cx="711869" cy="456193"/>
        </a:xfrm>
        <a:prstGeom prst="rect">
          <a:avLst/>
        </a:prstGeom>
      </xdr:spPr>
    </xdr:pic>
    <xdr:clientData/>
  </xdr:twoCellAnchor>
  <xdr:twoCellAnchor editAs="oneCell">
    <xdr:from>
      <xdr:col>2</xdr:col>
      <xdr:colOff>30817</xdr:colOff>
      <xdr:row>29</xdr:row>
      <xdr:rowOff>297656</xdr:rowOff>
    </xdr:from>
    <xdr:to>
      <xdr:col>2</xdr:col>
      <xdr:colOff>815493</xdr:colOff>
      <xdr:row>29</xdr:row>
      <xdr:rowOff>874058</xdr:rowOff>
    </xdr:to>
    <xdr:pic>
      <xdr:nvPicPr>
        <xdr:cNvPr id="13" name="Picture 12">
          <a:extLst>
            <a:ext uri="{FF2B5EF4-FFF2-40B4-BE49-F238E27FC236}">
              <a16:creationId xmlns:a16="http://schemas.microsoft.com/office/drawing/2014/main" id="{D5277C05-879A-4709-8BB8-8F8173CD20F8}"/>
            </a:ext>
          </a:extLst>
        </xdr:cNvPr>
        <xdr:cNvPicPr>
          <a:picLocks noChangeAspect="1"/>
        </xdr:cNvPicPr>
      </xdr:nvPicPr>
      <xdr:blipFill>
        <a:blip xmlns:r="http://schemas.openxmlformats.org/officeDocument/2006/relationships" r:embed="rId5"/>
        <a:stretch>
          <a:fillRect/>
        </a:stretch>
      </xdr:blipFill>
      <xdr:spPr>
        <a:xfrm>
          <a:off x="2739092" y="18150681"/>
          <a:ext cx="781501" cy="573227"/>
        </a:xfrm>
        <a:prstGeom prst="rect">
          <a:avLst/>
        </a:prstGeom>
      </xdr:spPr>
    </xdr:pic>
    <xdr:clientData/>
  </xdr:twoCellAnchor>
  <xdr:twoCellAnchor editAs="oneCell">
    <xdr:from>
      <xdr:col>0</xdr:col>
      <xdr:colOff>493059</xdr:colOff>
      <xdr:row>48</xdr:row>
      <xdr:rowOff>112058</xdr:rowOff>
    </xdr:from>
    <xdr:to>
      <xdr:col>4</xdr:col>
      <xdr:colOff>898502</xdr:colOff>
      <xdr:row>77</xdr:row>
      <xdr:rowOff>131405</xdr:rowOff>
    </xdr:to>
    <xdr:pic>
      <xdr:nvPicPr>
        <xdr:cNvPr id="14" name="Picture 13">
          <a:extLst>
            <a:ext uri="{FF2B5EF4-FFF2-40B4-BE49-F238E27FC236}">
              <a16:creationId xmlns:a16="http://schemas.microsoft.com/office/drawing/2014/main" id="{7A404A5D-CD74-46FA-AB0E-97B7627F7644}"/>
            </a:ext>
          </a:extLst>
        </xdr:cNvPr>
        <xdr:cNvPicPr>
          <a:picLocks noChangeAspect="1"/>
        </xdr:cNvPicPr>
      </xdr:nvPicPr>
      <xdr:blipFill>
        <a:blip xmlns:r="http://schemas.openxmlformats.org/officeDocument/2006/relationships" r:embed="rId6"/>
        <a:stretch>
          <a:fillRect/>
        </a:stretch>
      </xdr:blipFill>
      <xdr:spPr>
        <a:xfrm>
          <a:off x="493059" y="28458458"/>
          <a:ext cx="6342693" cy="7588547"/>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4</xdr:col>
      <xdr:colOff>344911</xdr:colOff>
      <xdr:row>1</xdr:row>
      <xdr:rowOff>100853</xdr:rowOff>
    </xdr:from>
    <xdr:to>
      <xdr:col>6</xdr:col>
      <xdr:colOff>2364015</xdr:colOff>
      <xdr:row>1</xdr:row>
      <xdr:rowOff>1774720</xdr:rowOff>
    </xdr:to>
    <xdr:pic>
      <xdr:nvPicPr>
        <xdr:cNvPr id="15" name="Picture 14">
          <a:extLst>
            <a:ext uri="{FF2B5EF4-FFF2-40B4-BE49-F238E27FC236}">
              <a16:creationId xmlns:a16="http://schemas.microsoft.com/office/drawing/2014/main" id="{58072530-5C18-4E52-9199-697ECBD6CA50}"/>
            </a:ext>
          </a:extLst>
        </xdr:cNvPr>
        <xdr:cNvPicPr>
          <a:picLocks noChangeAspect="1"/>
        </xdr:cNvPicPr>
      </xdr:nvPicPr>
      <xdr:blipFill>
        <a:blip xmlns:r="http://schemas.openxmlformats.org/officeDocument/2006/relationships" r:embed="rId7"/>
        <a:stretch>
          <a:fillRect/>
        </a:stretch>
      </xdr:blipFill>
      <xdr:spPr>
        <a:xfrm>
          <a:off x="6282161" y="485028"/>
          <a:ext cx="6889554" cy="16706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590737</xdr:colOff>
      <xdr:row>9</xdr:row>
      <xdr:rowOff>397310</xdr:rowOff>
    </xdr:from>
    <xdr:to>
      <xdr:col>1</xdr:col>
      <xdr:colOff>1335935</xdr:colOff>
      <xdr:row>12</xdr:row>
      <xdr:rowOff>285058</xdr:rowOff>
    </xdr:to>
    <xdr:pic>
      <xdr:nvPicPr>
        <xdr:cNvPr id="62" name="Picture 61">
          <a:extLst>
            <a:ext uri="{FF2B5EF4-FFF2-40B4-BE49-F238E27FC236}">
              <a16:creationId xmlns:a16="http://schemas.microsoft.com/office/drawing/2014/main" id="{00000000-0008-0000-0500-00003E000000}"/>
            </a:ext>
          </a:extLst>
        </xdr:cNvPr>
        <xdr:cNvPicPr>
          <a:picLocks noChangeAspect="1"/>
        </xdr:cNvPicPr>
      </xdr:nvPicPr>
      <xdr:blipFill>
        <a:blip xmlns:r="http://schemas.openxmlformats.org/officeDocument/2006/relationships" r:embed="rId1"/>
        <a:stretch>
          <a:fillRect/>
        </a:stretch>
      </xdr:blipFill>
      <xdr:spPr>
        <a:xfrm>
          <a:off x="1162237" y="6213163"/>
          <a:ext cx="745198" cy="1739346"/>
        </a:xfrm>
        <a:prstGeom prst="rect">
          <a:avLst/>
        </a:prstGeom>
      </xdr:spPr>
    </xdr:pic>
    <xdr:clientData/>
  </xdr:twoCellAnchor>
  <xdr:twoCellAnchor editAs="oneCell">
    <xdr:from>
      <xdr:col>1</xdr:col>
      <xdr:colOff>564279</xdr:colOff>
      <xdr:row>16</xdr:row>
      <xdr:rowOff>185963</xdr:rowOff>
    </xdr:from>
    <xdr:to>
      <xdr:col>1</xdr:col>
      <xdr:colOff>1460750</xdr:colOff>
      <xdr:row>18</xdr:row>
      <xdr:rowOff>223060</xdr:rowOff>
    </xdr:to>
    <xdr:pic>
      <xdr:nvPicPr>
        <xdr:cNvPr id="66" name="Picture 65">
          <a:extLst>
            <a:ext uri="{FF2B5EF4-FFF2-40B4-BE49-F238E27FC236}">
              <a16:creationId xmlns:a16="http://schemas.microsoft.com/office/drawing/2014/main" id="{00000000-0008-0000-0500-000042000000}"/>
            </a:ext>
          </a:extLst>
        </xdr:cNvPr>
        <xdr:cNvPicPr>
          <a:picLocks noChangeAspect="1"/>
        </xdr:cNvPicPr>
      </xdr:nvPicPr>
      <xdr:blipFill>
        <a:blip xmlns:r="http://schemas.openxmlformats.org/officeDocument/2006/relationships" r:embed="rId2"/>
        <a:stretch>
          <a:fillRect/>
        </a:stretch>
      </xdr:blipFill>
      <xdr:spPr>
        <a:xfrm>
          <a:off x="1146362" y="9816796"/>
          <a:ext cx="896471" cy="1439389"/>
        </a:xfrm>
        <a:prstGeom prst="rect">
          <a:avLst/>
        </a:prstGeom>
      </xdr:spPr>
    </xdr:pic>
    <xdr:clientData/>
  </xdr:twoCellAnchor>
  <xdr:twoCellAnchor editAs="oneCell">
    <xdr:from>
      <xdr:col>3</xdr:col>
      <xdr:colOff>3003176</xdr:colOff>
      <xdr:row>1</xdr:row>
      <xdr:rowOff>100950</xdr:rowOff>
    </xdr:from>
    <xdr:to>
      <xdr:col>6</xdr:col>
      <xdr:colOff>473157</xdr:colOff>
      <xdr:row>1</xdr:row>
      <xdr:rowOff>1809544</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3"/>
        <a:stretch>
          <a:fillRect/>
        </a:stretch>
      </xdr:blipFill>
      <xdr:spPr>
        <a:xfrm>
          <a:off x="7014882" y="481950"/>
          <a:ext cx="5822173" cy="1698434"/>
        </a:xfrm>
        <a:prstGeom prst="rect">
          <a:avLst/>
        </a:prstGeom>
      </xdr:spPr>
    </xdr:pic>
    <xdr:clientData/>
  </xdr:twoCellAnchor>
  <xdr:twoCellAnchor editAs="oneCell">
    <xdr:from>
      <xdr:col>1</xdr:col>
      <xdr:colOff>590737</xdr:colOff>
      <xdr:row>9</xdr:row>
      <xdr:rowOff>397310</xdr:rowOff>
    </xdr:from>
    <xdr:to>
      <xdr:col>1</xdr:col>
      <xdr:colOff>1335935</xdr:colOff>
      <xdr:row>12</xdr:row>
      <xdr:rowOff>285058</xdr:rowOff>
    </xdr:to>
    <xdr:pic>
      <xdr:nvPicPr>
        <xdr:cNvPr id="2" name="Picture 1">
          <a:extLst>
            <a:ext uri="{FF2B5EF4-FFF2-40B4-BE49-F238E27FC236}">
              <a16:creationId xmlns:a16="http://schemas.microsoft.com/office/drawing/2014/main" id="{A04AC677-C838-4459-A321-DB46B6B1C63B}"/>
            </a:ext>
          </a:extLst>
        </xdr:cNvPr>
        <xdr:cNvPicPr>
          <a:picLocks noChangeAspect="1"/>
        </xdr:cNvPicPr>
      </xdr:nvPicPr>
      <xdr:blipFill>
        <a:blip xmlns:r="http://schemas.openxmlformats.org/officeDocument/2006/relationships" r:embed="rId1"/>
        <a:stretch>
          <a:fillRect/>
        </a:stretch>
      </xdr:blipFill>
      <xdr:spPr>
        <a:xfrm>
          <a:off x="1143187" y="6226610"/>
          <a:ext cx="745198" cy="1729248"/>
        </a:xfrm>
        <a:prstGeom prst="rect">
          <a:avLst/>
        </a:prstGeom>
      </xdr:spPr>
    </xdr:pic>
    <xdr:clientData/>
  </xdr:twoCellAnchor>
  <xdr:twoCellAnchor editAs="oneCell">
    <xdr:from>
      <xdr:col>3</xdr:col>
      <xdr:colOff>3003176</xdr:colOff>
      <xdr:row>1</xdr:row>
      <xdr:rowOff>100950</xdr:rowOff>
    </xdr:from>
    <xdr:to>
      <xdr:col>6</xdr:col>
      <xdr:colOff>473157</xdr:colOff>
      <xdr:row>1</xdr:row>
      <xdr:rowOff>1809544</xdr:rowOff>
    </xdr:to>
    <xdr:pic>
      <xdr:nvPicPr>
        <xdr:cNvPr id="8" name="Picture 7">
          <a:extLst>
            <a:ext uri="{FF2B5EF4-FFF2-40B4-BE49-F238E27FC236}">
              <a16:creationId xmlns:a16="http://schemas.microsoft.com/office/drawing/2014/main" id="{9D6912F8-6011-4BFE-BFFE-ED726AEE1358}"/>
            </a:ext>
          </a:extLst>
        </xdr:cNvPr>
        <xdr:cNvPicPr>
          <a:picLocks noChangeAspect="1"/>
        </xdr:cNvPicPr>
      </xdr:nvPicPr>
      <xdr:blipFill>
        <a:blip xmlns:r="http://schemas.openxmlformats.org/officeDocument/2006/relationships" r:embed="rId3"/>
        <a:stretch>
          <a:fillRect/>
        </a:stretch>
      </xdr:blipFill>
      <xdr:spPr>
        <a:xfrm>
          <a:off x="7025901" y="485125"/>
          <a:ext cx="5823406" cy="1705419"/>
        </a:xfrm>
        <a:prstGeom prst="rect">
          <a:avLst/>
        </a:prstGeom>
      </xdr:spPr>
    </xdr:pic>
    <xdr:clientData/>
  </xdr:twoCellAnchor>
  <xdr:twoCellAnchor editAs="oneCell">
    <xdr:from>
      <xdr:col>1</xdr:col>
      <xdr:colOff>590737</xdr:colOff>
      <xdr:row>9</xdr:row>
      <xdr:rowOff>397310</xdr:rowOff>
    </xdr:from>
    <xdr:to>
      <xdr:col>1</xdr:col>
      <xdr:colOff>1335935</xdr:colOff>
      <xdr:row>12</xdr:row>
      <xdr:rowOff>285058</xdr:rowOff>
    </xdr:to>
    <xdr:pic>
      <xdr:nvPicPr>
        <xdr:cNvPr id="9" name="Picture 8">
          <a:extLst>
            <a:ext uri="{FF2B5EF4-FFF2-40B4-BE49-F238E27FC236}">
              <a16:creationId xmlns:a16="http://schemas.microsoft.com/office/drawing/2014/main" id="{0A286CD9-67A9-4A62-8DEC-BAE90E881554}"/>
            </a:ext>
          </a:extLst>
        </xdr:cNvPr>
        <xdr:cNvPicPr>
          <a:picLocks noChangeAspect="1"/>
        </xdr:cNvPicPr>
      </xdr:nvPicPr>
      <xdr:blipFill>
        <a:blip xmlns:r="http://schemas.openxmlformats.org/officeDocument/2006/relationships" r:embed="rId1"/>
        <a:stretch>
          <a:fillRect/>
        </a:stretch>
      </xdr:blipFill>
      <xdr:spPr>
        <a:xfrm>
          <a:off x="1168587" y="6239310"/>
          <a:ext cx="745198" cy="1735598"/>
        </a:xfrm>
        <a:prstGeom prst="rect">
          <a:avLst/>
        </a:prstGeom>
      </xdr:spPr>
    </xdr:pic>
    <xdr:clientData/>
  </xdr:twoCellAnchor>
  <xdr:twoCellAnchor editAs="oneCell">
    <xdr:from>
      <xdr:col>1</xdr:col>
      <xdr:colOff>372968</xdr:colOff>
      <xdr:row>20</xdr:row>
      <xdr:rowOff>293983</xdr:rowOff>
    </xdr:from>
    <xdr:to>
      <xdr:col>1</xdr:col>
      <xdr:colOff>1807141</xdr:colOff>
      <xdr:row>22</xdr:row>
      <xdr:rowOff>295811</xdr:rowOff>
    </xdr:to>
    <xdr:pic>
      <xdr:nvPicPr>
        <xdr:cNvPr id="10" name="Picture 9">
          <a:extLst>
            <a:ext uri="{FF2B5EF4-FFF2-40B4-BE49-F238E27FC236}">
              <a16:creationId xmlns:a16="http://schemas.microsoft.com/office/drawing/2014/main" id="{CB33839D-324C-4D62-92D9-D5712EF0F699}"/>
            </a:ext>
          </a:extLst>
        </xdr:cNvPr>
        <xdr:cNvPicPr>
          <a:picLocks noChangeAspect="1"/>
        </xdr:cNvPicPr>
      </xdr:nvPicPr>
      <xdr:blipFill>
        <a:blip xmlns:r="http://schemas.openxmlformats.org/officeDocument/2006/relationships" r:embed="rId4"/>
        <a:stretch>
          <a:fillRect/>
        </a:stretch>
      </xdr:blipFill>
      <xdr:spPr>
        <a:xfrm>
          <a:off x="950818" y="12320883"/>
          <a:ext cx="1434173" cy="1416820"/>
        </a:xfrm>
        <a:prstGeom prst="rect">
          <a:avLst/>
        </a:prstGeom>
      </xdr:spPr>
    </xdr:pic>
    <xdr:clientData/>
  </xdr:twoCellAnchor>
  <xdr:twoCellAnchor editAs="oneCell">
    <xdr:from>
      <xdr:col>0</xdr:col>
      <xdr:colOff>537881</xdr:colOff>
      <xdr:row>66</xdr:row>
      <xdr:rowOff>0</xdr:rowOff>
    </xdr:from>
    <xdr:to>
      <xdr:col>3</xdr:col>
      <xdr:colOff>1439742</xdr:colOff>
      <xdr:row>100</xdr:row>
      <xdr:rowOff>29863</xdr:rowOff>
    </xdr:to>
    <xdr:pic>
      <xdr:nvPicPr>
        <xdr:cNvPr id="12" name="Picture 11">
          <a:extLst>
            <a:ext uri="{FF2B5EF4-FFF2-40B4-BE49-F238E27FC236}">
              <a16:creationId xmlns:a16="http://schemas.microsoft.com/office/drawing/2014/main" id="{F08221AE-8B3C-43A4-8512-2EA148CEF19F}"/>
            </a:ext>
          </a:extLst>
        </xdr:cNvPr>
        <xdr:cNvPicPr>
          <a:picLocks noChangeAspect="1"/>
        </xdr:cNvPicPr>
      </xdr:nvPicPr>
      <xdr:blipFill>
        <a:blip xmlns:r="http://schemas.openxmlformats.org/officeDocument/2006/relationships" r:embed="rId5"/>
        <a:stretch>
          <a:fillRect/>
        </a:stretch>
      </xdr:blipFill>
      <xdr:spPr>
        <a:xfrm>
          <a:off x="537881" y="35814000"/>
          <a:ext cx="5667536" cy="7940376"/>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3</xdr:col>
      <xdr:colOff>3003176</xdr:colOff>
      <xdr:row>1</xdr:row>
      <xdr:rowOff>100950</xdr:rowOff>
    </xdr:from>
    <xdr:to>
      <xdr:col>6</xdr:col>
      <xdr:colOff>473156</xdr:colOff>
      <xdr:row>1</xdr:row>
      <xdr:rowOff>1809544</xdr:rowOff>
    </xdr:to>
    <xdr:pic>
      <xdr:nvPicPr>
        <xdr:cNvPr id="13" name="Picture 12">
          <a:extLst>
            <a:ext uri="{FF2B5EF4-FFF2-40B4-BE49-F238E27FC236}">
              <a16:creationId xmlns:a16="http://schemas.microsoft.com/office/drawing/2014/main" id="{E179E4B2-06D2-442A-BFA7-03BC76543209}"/>
            </a:ext>
          </a:extLst>
        </xdr:cNvPr>
        <xdr:cNvPicPr>
          <a:picLocks noChangeAspect="1"/>
        </xdr:cNvPicPr>
      </xdr:nvPicPr>
      <xdr:blipFill>
        <a:blip xmlns:r="http://schemas.openxmlformats.org/officeDocument/2006/relationships" r:embed="rId3"/>
        <a:stretch>
          <a:fillRect/>
        </a:stretch>
      </xdr:blipFill>
      <xdr:spPr>
        <a:xfrm>
          <a:off x="7765676" y="488300"/>
          <a:ext cx="6220280" cy="1708594"/>
        </a:xfrm>
        <a:prstGeom prst="rect">
          <a:avLst/>
        </a:prstGeom>
      </xdr:spPr>
    </xdr:pic>
    <xdr:clientData/>
  </xdr:twoCellAnchor>
  <xdr:twoCellAnchor editAs="oneCell">
    <xdr:from>
      <xdr:col>1</xdr:col>
      <xdr:colOff>590737</xdr:colOff>
      <xdr:row>9</xdr:row>
      <xdr:rowOff>397310</xdr:rowOff>
    </xdr:from>
    <xdr:to>
      <xdr:col>1</xdr:col>
      <xdr:colOff>1335935</xdr:colOff>
      <xdr:row>12</xdr:row>
      <xdr:rowOff>285058</xdr:rowOff>
    </xdr:to>
    <xdr:pic>
      <xdr:nvPicPr>
        <xdr:cNvPr id="14" name="Picture 13">
          <a:extLst>
            <a:ext uri="{FF2B5EF4-FFF2-40B4-BE49-F238E27FC236}">
              <a16:creationId xmlns:a16="http://schemas.microsoft.com/office/drawing/2014/main" id="{445A285C-C6D7-4CEB-85F5-736F31A29735}"/>
            </a:ext>
          </a:extLst>
        </xdr:cNvPr>
        <xdr:cNvPicPr>
          <a:picLocks noChangeAspect="1"/>
        </xdr:cNvPicPr>
      </xdr:nvPicPr>
      <xdr:blipFill>
        <a:blip xmlns:r="http://schemas.openxmlformats.org/officeDocument/2006/relationships" r:embed="rId1"/>
        <a:stretch>
          <a:fillRect/>
        </a:stretch>
      </xdr:blipFill>
      <xdr:spPr>
        <a:xfrm>
          <a:off x="1168587" y="6239310"/>
          <a:ext cx="745198" cy="1735598"/>
        </a:xfrm>
        <a:prstGeom prst="rect">
          <a:avLst/>
        </a:prstGeom>
      </xdr:spPr>
    </xdr:pic>
    <xdr:clientData/>
  </xdr:twoCellAnchor>
  <xdr:twoCellAnchor editAs="oneCell">
    <xdr:from>
      <xdr:col>1</xdr:col>
      <xdr:colOff>372968</xdr:colOff>
      <xdr:row>20</xdr:row>
      <xdr:rowOff>293983</xdr:rowOff>
    </xdr:from>
    <xdr:to>
      <xdr:col>1</xdr:col>
      <xdr:colOff>1807141</xdr:colOff>
      <xdr:row>22</xdr:row>
      <xdr:rowOff>295811</xdr:rowOff>
    </xdr:to>
    <xdr:pic>
      <xdr:nvPicPr>
        <xdr:cNvPr id="15" name="Picture 14">
          <a:extLst>
            <a:ext uri="{FF2B5EF4-FFF2-40B4-BE49-F238E27FC236}">
              <a16:creationId xmlns:a16="http://schemas.microsoft.com/office/drawing/2014/main" id="{9F913F14-431F-4B5A-8C61-5818AC3DD105}"/>
            </a:ext>
          </a:extLst>
        </xdr:cNvPr>
        <xdr:cNvPicPr>
          <a:picLocks noChangeAspect="1"/>
        </xdr:cNvPicPr>
      </xdr:nvPicPr>
      <xdr:blipFill>
        <a:blip xmlns:r="http://schemas.openxmlformats.org/officeDocument/2006/relationships" r:embed="rId4"/>
        <a:stretch>
          <a:fillRect/>
        </a:stretch>
      </xdr:blipFill>
      <xdr:spPr>
        <a:xfrm>
          <a:off x="950818" y="12320883"/>
          <a:ext cx="1434173" cy="1416820"/>
        </a:xfrm>
        <a:prstGeom prst="rect">
          <a:avLst/>
        </a:prstGeom>
      </xdr:spPr>
    </xdr:pic>
    <xdr:clientData/>
  </xdr:twoCellAnchor>
  <xdr:twoCellAnchor editAs="oneCell">
    <xdr:from>
      <xdr:col>3</xdr:col>
      <xdr:colOff>3003176</xdr:colOff>
      <xdr:row>1</xdr:row>
      <xdr:rowOff>100950</xdr:rowOff>
    </xdr:from>
    <xdr:to>
      <xdr:col>6</xdr:col>
      <xdr:colOff>473156</xdr:colOff>
      <xdr:row>1</xdr:row>
      <xdr:rowOff>1809544</xdr:rowOff>
    </xdr:to>
    <xdr:pic>
      <xdr:nvPicPr>
        <xdr:cNvPr id="17" name="Picture 16">
          <a:extLst>
            <a:ext uri="{FF2B5EF4-FFF2-40B4-BE49-F238E27FC236}">
              <a16:creationId xmlns:a16="http://schemas.microsoft.com/office/drawing/2014/main" id="{AFDA21EA-172B-4544-99E1-6ADB732EFA5F}"/>
            </a:ext>
          </a:extLst>
        </xdr:cNvPr>
        <xdr:cNvPicPr>
          <a:picLocks noChangeAspect="1"/>
        </xdr:cNvPicPr>
      </xdr:nvPicPr>
      <xdr:blipFill>
        <a:blip xmlns:r="http://schemas.openxmlformats.org/officeDocument/2006/relationships" r:embed="rId3"/>
        <a:stretch>
          <a:fillRect/>
        </a:stretch>
      </xdr:blipFill>
      <xdr:spPr>
        <a:xfrm>
          <a:off x="7765676" y="488300"/>
          <a:ext cx="6220280" cy="170859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17</xdr:col>
      <xdr:colOff>137165</xdr:colOff>
      <xdr:row>8</xdr:row>
      <xdr:rowOff>30710</xdr:rowOff>
    </xdr:from>
    <xdr:to>
      <xdr:col>17</xdr:col>
      <xdr:colOff>577431</xdr:colOff>
      <xdr:row>9</xdr:row>
      <xdr:rowOff>100162</xdr:rowOff>
    </xdr:to>
    <xdr:pic>
      <xdr:nvPicPr>
        <xdr:cNvPr id="31" name="image4.png">
          <a:extLst>
            <a:ext uri="{FF2B5EF4-FFF2-40B4-BE49-F238E27FC236}">
              <a16:creationId xmlns:a16="http://schemas.microsoft.com/office/drawing/2014/main" id="{00000000-0008-0000-06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89106" y="5095769"/>
          <a:ext cx="440266" cy="6745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143980</xdr:colOff>
      <xdr:row>11</xdr:row>
      <xdr:rowOff>282771</xdr:rowOff>
    </xdr:from>
    <xdr:to>
      <xdr:col>17</xdr:col>
      <xdr:colOff>552111</xdr:colOff>
      <xdr:row>12</xdr:row>
      <xdr:rowOff>182785</xdr:rowOff>
    </xdr:to>
    <xdr:pic>
      <xdr:nvPicPr>
        <xdr:cNvPr id="32" name="image5.png">
          <a:extLst>
            <a:ext uri="{FF2B5EF4-FFF2-40B4-BE49-F238E27FC236}">
              <a16:creationId xmlns:a16="http://schemas.microsoft.com/office/drawing/2014/main" id="{00000000-0008-0000-0600-00002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795921" y="6995095"/>
          <a:ext cx="408131" cy="8413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126299</xdr:colOff>
      <xdr:row>13</xdr:row>
      <xdr:rowOff>755570</xdr:rowOff>
    </xdr:from>
    <xdr:to>
      <xdr:col>17</xdr:col>
      <xdr:colOff>556151</xdr:colOff>
      <xdr:row>15</xdr:row>
      <xdr:rowOff>311202</xdr:rowOff>
    </xdr:to>
    <xdr:pic>
      <xdr:nvPicPr>
        <xdr:cNvPr id="33" name="image6.png">
          <a:extLst>
            <a:ext uri="{FF2B5EF4-FFF2-40B4-BE49-F238E27FC236}">
              <a16:creationId xmlns:a16="http://schemas.microsoft.com/office/drawing/2014/main" id="{00000000-0008-0000-0600-000021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778240" y="9272041"/>
          <a:ext cx="429852" cy="10123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198438</xdr:colOff>
      <xdr:row>17</xdr:row>
      <xdr:rowOff>49610</xdr:rowOff>
    </xdr:from>
    <xdr:to>
      <xdr:col>17</xdr:col>
      <xdr:colOff>545704</xdr:colOff>
      <xdr:row>17</xdr:row>
      <xdr:rowOff>555628</xdr:rowOff>
    </xdr:to>
    <xdr:pic>
      <xdr:nvPicPr>
        <xdr:cNvPr id="34" name="image7.png">
          <a:extLst>
            <a:ext uri="{FF2B5EF4-FFF2-40B4-BE49-F238E27FC236}">
              <a16:creationId xmlns:a16="http://schemas.microsoft.com/office/drawing/2014/main" id="{00000000-0008-0000-0600-000022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341094" y="9554766"/>
          <a:ext cx="347266" cy="5060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189464</xdr:colOff>
      <xdr:row>18</xdr:row>
      <xdr:rowOff>31572</xdr:rowOff>
    </xdr:from>
    <xdr:to>
      <xdr:col>17</xdr:col>
      <xdr:colOff>588277</xdr:colOff>
      <xdr:row>18</xdr:row>
      <xdr:rowOff>384429</xdr:rowOff>
    </xdr:to>
    <xdr:pic>
      <xdr:nvPicPr>
        <xdr:cNvPr id="35" name="image8.png">
          <a:extLst>
            <a:ext uri="{FF2B5EF4-FFF2-40B4-BE49-F238E27FC236}">
              <a16:creationId xmlns:a16="http://schemas.microsoft.com/office/drawing/2014/main" id="{00000000-0008-0000-0600-000023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7784737" y="11600117"/>
          <a:ext cx="398813" cy="3528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158751</xdr:colOff>
      <xdr:row>19</xdr:row>
      <xdr:rowOff>140494</xdr:rowOff>
    </xdr:from>
    <xdr:to>
      <xdr:col>17</xdr:col>
      <xdr:colOff>595313</xdr:colOff>
      <xdr:row>19</xdr:row>
      <xdr:rowOff>553782</xdr:rowOff>
    </xdr:to>
    <xdr:pic>
      <xdr:nvPicPr>
        <xdr:cNvPr id="36" name="image9.png">
          <a:extLst>
            <a:ext uri="{FF2B5EF4-FFF2-40B4-BE49-F238E27FC236}">
              <a16:creationId xmlns:a16="http://schemas.microsoft.com/office/drawing/2014/main" id="{00000000-0008-0000-0600-000024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0301407" y="10796588"/>
          <a:ext cx="436562" cy="4132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744139</xdr:colOff>
      <xdr:row>19</xdr:row>
      <xdr:rowOff>148827</xdr:rowOff>
    </xdr:from>
    <xdr:to>
      <xdr:col>17</xdr:col>
      <xdr:colOff>1150936</xdr:colOff>
      <xdr:row>19</xdr:row>
      <xdr:rowOff>555624</xdr:rowOff>
    </xdr:to>
    <xdr:pic>
      <xdr:nvPicPr>
        <xdr:cNvPr id="37" name="image10.png">
          <a:extLst>
            <a:ext uri="{FF2B5EF4-FFF2-40B4-BE49-F238E27FC236}">
              <a16:creationId xmlns:a16="http://schemas.microsoft.com/office/drawing/2014/main" id="{00000000-0008-0000-0600-000025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0886795" y="10804921"/>
          <a:ext cx="406797" cy="4067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523894</xdr:colOff>
      <xdr:row>10</xdr:row>
      <xdr:rowOff>297656</xdr:rowOff>
    </xdr:from>
    <xdr:to>
      <xdr:col>1</xdr:col>
      <xdr:colOff>1924990</xdr:colOff>
      <xdr:row>14</xdr:row>
      <xdr:rowOff>287186</xdr:rowOff>
    </xdr:to>
    <xdr:pic>
      <xdr:nvPicPr>
        <xdr:cNvPr id="61" name="Picture 60">
          <a:extLst>
            <a:ext uri="{FF2B5EF4-FFF2-40B4-BE49-F238E27FC236}">
              <a16:creationId xmlns:a16="http://schemas.microsoft.com/office/drawing/2014/main" id="{00000000-0008-0000-0600-00003D000000}"/>
            </a:ext>
          </a:extLst>
        </xdr:cNvPr>
        <xdr:cNvPicPr>
          <a:picLocks noChangeAspect="1"/>
        </xdr:cNvPicPr>
      </xdr:nvPicPr>
      <xdr:blipFill rotWithShape="1">
        <a:blip xmlns:r="http://schemas.openxmlformats.org/officeDocument/2006/relationships" r:embed="rId8"/>
        <a:srcRect t="2367"/>
        <a:stretch/>
      </xdr:blipFill>
      <xdr:spPr>
        <a:xfrm>
          <a:off x="1095394" y="6361906"/>
          <a:ext cx="1396651" cy="3438261"/>
        </a:xfrm>
        <a:prstGeom prst="rect">
          <a:avLst/>
        </a:prstGeom>
      </xdr:spPr>
    </xdr:pic>
    <xdr:clientData/>
  </xdr:twoCellAnchor>
  <xdr:twoCellAnchor editAs="oneCell">
    <xdr:from>
      <xdr:col>4</xdr:col>
      <xdr:colOff>817562</xdr:colOff>
      <xdr:row>28</xdr:row>
      <xdr:rowOff>79375</xdr:rowOff>
    </xdr:from>
    <xdr:to>
      <xdr:col>4</xdr:col>
      <xdr:colOff>3714690</xdr:colOff>
      <xdr:row>28</xdr:row>
      <xdr:rowOff>742673</xdr:rowOff>
    </xdr:to>
    <xdr:pic>
      <xdr:nvPicPr>
        <xdr:cNvPr id="62" name="Picture 61">
          <a:extLst>
            <a:ext uri="{FF2B5EF4-FFF2-40B4-BE49-F238E27FC236}">
              <a16:creationId xmlns:a16="http://schemas.microsoft.com/office/drawing/2014/main" id="{00000000-0008-0000-0600-00003E000000}"/>
            </a:ext>
          </a:extLst>
        </xdr:cNvPr>
        <xdr:cNvPicPr>
          <a:picLocks noChangeAspect="1"/>
        </xdr:cNvPicPr>
      </xdr:nvPicPr>
      <xdr:blipFill>
        <a:blip xmlns:r="http://schemas.openxmlformats.org/officeDocument/2006/relationships" r:embed="rId9"/>
        <a:stretch>
          <a:fillRect/>
        </a:stretch>
      </xdr:blipFill>
      <xdr:spPr>
        <a:xfrm>
          <a:off x="7151687" y="16819563"/>
          <a:ext cx="2907923" cy="669648"/>
        </a:xfrm>
        <a:prstGeom prst="rect">
          <a:avLst/>
        </a:prstGeom>
      </xdr:spPr>
    </xdr:pic>
    <xdr:clientData/>
  </xdr:twoCellAnchor>
  <xdr:twoCellAnchor editAs="oneCell">
    <xdr:from>
      <xdr:col>1</xdr:col>
      <xdr:colOff>29003</xdr:colOff>
      <xdr:row>57</xdr:row>
      <xdr:rowOff>231321</xdr:rowOff>
    </xdr:from>
    <xdr:to>
      <xdr:col>4</xdr:col>
      <xdr:colOff>2208090</xdr:colOff>
      <xdr:row>74</xdr:row>
      <xdr:rowOff>592727</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0"/>
        <a:stretch>
          <a:fillRect/>
        </a:stretch>
      </xdr:blipFill>
      <xdr:spPr>
        <a:xfrm>
          <a:off x="573289" y="33378321"/>
          <a:ext cx="7468264" cy="10722429"/>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4</xdr:col>
      <xdr:colOff>1221441</xdr:colOff>
      <xdr:row>1</xdr:row>
      <xdr:rowOff>44824</xdr:rowOff>
    </xdr:from>
    <xdr:to>
      <xdr:col>6</xdr:col>
      <xdr:colOff>1426944</xdr:colOff>
      <xdr:row>1</xdr:row>
      <xdr:rowOff>1581402</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rotWithShape="1">
        <a:blip xmlns:r="http://schemas.openxmlformats.org/officeDocument/2006/relationships" r:embed="rId11"/>
        <a:srcRect t="3537" b="1"/>
        <a:stretch/>
      </xdr:blipFill>
      <xdr:spPr>
        <a:xfrm>
          <a:off x="7182970" y="425824"/>
          <a:ext cx="5270786" cy="1536578"/>
        </a:xfrm>
        <a:prstGeom prst="rect">
          <a:avLst/>
        </a:prstGeom>
      </xdr:spPr>
    </xdr:pic>
    <xdr:clientData/>
  </xdr:twoCellAnchor>
  <xdr:twoCellAnchor>
    <xdr:from>
      <xdr:col>17</xdr:col>
      <xdr:colOff>137165</xdr:colOff>
      <xdr:row>8</xdr:row>
      <xdr:rowOff>30710</xdr:rowOff>
    </xdr:from>
    <xdr:to>
      <xdr:col>17</xdr:col>
      <xdr:colOff>577431</xdr:colOff>
      <xdr:row>9</xdr:row>
      <xdr:rowOff>100162</xdr:rowOff>
    </xdr:to>
    <xdr:pic>
      <xdr:nvPicPr>
        <xdr:cNvPr id="3" name="image4.png">
          <a:extLst>
            <a:ext uri="{FF2B5EF4-FFF2-40B4-BE49-F238E27FC236}">
              <a16:creationId xmlns:a16="http://schemas.microsoft.com/office/drawing/2014/main" id="{71FF6E9F-8166-4C2B-8C2B-73CD8A7071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432015" y="5704435"/>
          <a:ext cx="443441" cy="6727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143980</xdr:colOff>
      <xdr:row>11</xdr:row>
      <xdr:rowOff>282771</xdr:rowOff>
    </xdr:from>
    <xdr:to>
      <xdr:col>17</xdr:col>
      <xdr:colOff>552111</xdr:colOff>
      <xdr:row>12</xdr:row>
      <xdr:rowOff>182785</xdr:rowOff>
    </xdr:to>
    <xdr:pic>
      <xdr:nvPicPr>
        <xdr:cNvPr id="5" name="image5.png">
          <a:extLst>
            <a:ext uri="{FF2B5EF4-FFF2-40B4-BE49-F238E27FC236}">
              <a16:creationId xmlns:a16="http://schemas.microsoft.com/office/drawing/2014/main" id="{04970FC4-5835-445F-8CEC-40A4009F512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442005" y="7661471"/>
          <a:ext cx="404956" cy="8493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126299</xdr:colOff>
      <xdr:row>13</xdr:row>
      <xdr:rowOff>755570</xdr:rowOff>
    </xdr:from>
    <xdr:to>
      <xdr:col>17</xdr:col>
      <xdr:colOff>556151</xdr:colOff>
      <xdr:row>15</xdr:row>
      <xdr:rowOff>311202</xdr:rowOff>
    </xdr:to>
    <xdr:pic>
      <xdr:nvPicPr>
        <xdr:cNvPr id="6" name="image6.png">
          <a:extLst>
            <a:ext uri="{FF2B5EF4-FFF2-40B4-BE49-F238E27FC236}">
              <a16:creationId xmlns:a16="http://schemas.microsoft.com/office/drawing/2014/main" id="{3E0D2A35-5EF3-4BB1-BFD6-737589CFA15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424324" y="9953545"/>
          <a:ext cx="426677" cy="10161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198438</xdr:colOff>
      <xdr:row>17</xdr:row>
      <xdr:rowOff>49610</xdr:rowOff>
    </xdr:from>
    <xdr:to>
      <xdr:col>17</xdr:col>
      <xdr:colOff>545704</xdr:colOff>
      <xdr:row>17</xdr:row>
      <xdr:rowOff>555628</xdr:rowOff>
    </xdr:to>
    <xdr:pic>
      <xdr:nvPicPr>
        <xdr:cNvPr id="7" name="image7.png">
          <a:extLst>
            <a:ext uri="{FF2B5EF4-FFF2-40B4-BE49-F238E27FC236}">
              <a16:creationId xmlns:a16="http://schemas.microsoft.com/office/drawing/2014/main" id="{4F2D8144-AF92-4F80-9465-267B4AEBD88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2496463" y="11965385"/>
          <a:ext cx="347266" cy="4202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189464</xdr:colOff>
      <xdr:row>18</xdr:row>
      <xdr:rowOff>31572</xdr:rowOff>
    </xdr:from>
    <xdr:to>
      <xdr:col>17</xdr:col>
      <xdr:colOff>588277</xdr:colOff>
      <xdr:row>18</xdr:row>
      <xdr:rowOff>384429</xdr:rowOff>
    </xdr:to>
    <xdr:pic>
      <xdr:nvPicPr>
        <xdr:cNvPr id="8" name="image8.png">
          <a:extLst>
            <a:ext uri="{FF2B5EF4-FFF2-40B4-BE49-F238E27FC236}">
              <a16:creationId xmlns:a16="http://schemas.microsoft.com/office/drawing/2014/main" id="{F8554D63-4983-4F94-98F2-439DC1706F4B}"/>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2484314" y="12417247"/>
          <a:ext cx="392463" cy="3496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158751</xdr:colOff>
      <xdr:row>19</xdr:row>
      <xdr:rowOff>140494</xdr:rowOff>
    </xdr:from>
    <xdr:to>
      <xdr:col>17</xdr:col>
      <xdr:colOff>595313</xdr:colOff>
      <xdr:row>19</xdr:row>
      <xdr:rowOff>553782</xdr:rowOff>
    </xdr:to>
    <xdr:pic>
      <xdr:nvPicPr>
        <xdr:cNvPr id="9" name="image9.png">
          <a:extLst>
            <a:ext uri="{FF2B5EF4-FFF2-40B4-BE49-F238E27FC236}">
              <a16:creationId xmlns:a16="http://schemas.microsoft.com/office/drawing/2014/main" id="{69F7515E-1798-4D22-A0F6-D170089F9C7A}"/>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2456776" y="12907169"/>
          <a:ext cx="417512" cy="3339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744139</xdr:colOff>
      <xdr:row>19</xdr:row>
      <xdr:rowOff>148827</xdr:rowOff>
    </xdr:from>
    <xdr:to>
      <xdr:col>17</xdr:col>
      <xdr:colOff>1150936</xdr:colOff>
      <xdr:row>19</xdr:row>
      <xdr:rowOff>555624</xdr:rowOff>
    </xdr:to>
    <xdr:pic>
      <xdr:nvPicPr>
        <xdr:cNvPr id="10" name="image10.png">
          <a:extLst>
            <a:ext uri="{FF2B5EF4-FFF2-40B4-BE49-F238E27FC236}">
              <a16:creationId xmlns:a16="http://schemas.microsoft.com/office/drawing/2014/main" id="{B29DA087-4C59-4A5C-BBB4-2607223F79B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880239" y="12912327"/>
          <a:ext cx="0" cy="3305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29003</xdr:colOff>
      <xdr:row>57</xdr:row>
      <xdr:rowOff>231321</xdr:rowOff>
    </xdr:from>
    <xdr:to>
      <xdr:col>4</xdr:col>
      <xdr:colOff>3967040</xdr:colOff>
      <xdr:row>114</xdr:row>
      <xdr:rowOff>91077</xdr:rowOff>
    </xdr:to>
    <xdr:pic>
      <xdr:nvPicPr>
        <xdr:cNvPr id="13" name="Picture 12">
          <a:extLst>
            <a:ext uri="{FF2B5EF4-FFF2-40B4-BE49-F238E27FC236}">
              <a16:creationId xmlns:a16="http://schemas.microsoft.com/office/drawing/2014/main" id="{8F46ADDB-7F74-4FA6-84E2-3181E7A1DD07}"/>
            </a:ext>
          </a:extLst>
        </xdr:cNvPr>
        <xdr:cNvPicPr>
          <a:picLocks noChangeAspect="1"/>
        </xdr:cNvPicPr>
      </xdr:nvPicPr>
      <xdr:blipFill>
        <a:blip xmlns:r="http://schemas.openxmlformats.org/officeDocument/2006/relationships" r:embed="rId10"/>
        <a:stretch>
          <a:fillRect/>
        </a:stretch>
      </xdr:blipFill>
      <xdr:spPr>
        <a:xfrm>
          <a:off x="584628" y="33429121"/>
          <a:ext cx="9224412" cy="21246556"/>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4</xdr:col>
      <xdr:colOff>817278</xdr:colOff>
      <xdr:row>1</xdr:row>
      <xdr:rowOff>247355</xdr:rowOff>
    </xdr:from>
    <xdr:to>
      <xdr:col>5</xdr:col>
      <xdr:colOff>250728</xdr:colOff>
      <xdr:row>1</xdr:row>
      <xdr:rowOff>1501124</xdr:rowOff>
    </xdr:to>
    <xdr:pic>
      <xdr:nvPicPr>
        <xdr:cNvPr id="14" name="Picture 13">
          <a:extLst>
            <a:ext uri="{FF2B5EF4-FFF2-40B4-BE49-F238E27FC236}">
              <a16:creationId xmlns:a16="http://schemas.microsoft.com/office/drawing/2014/main" id="{E48BEE1E-AD31-4B7A-AC73-A668D545656B}"/>
            </a:ext>
          </a:extLst>
        </xdr:cNvPr>
        <xdr:cNvPicPr>
          <a:picLocks noChangeAspect="1"/>
        </xdr:cNvPicPr>
      </xdr:nvPicPr>
      <xdr:blipFill rotWithShape="1">
        <a:blip xmlns:r="http://schemas.openxmlformats.org/officeDocument/2006/relationships" r:embed="rId11"/>
        <a:srcRect t="3537" b="1"/>
        <a:stretch/>
      </xdr:blipFill>
      <xdr:spPr>
        <a:xfrm>
          <a:off x="6659278" y="628355"/>
          <a:ext cx="4119750" cy="1253769"/>
        </a:xfrm>
        <a:prstGeom prst="rect">
          <a:avLst/>
        </a:prstGeom>
      </xdr:spPr>
    </xdr:pic>
    <xdr:clientData/>
  </xdr:twoCellAnchor>
  <xdr:twoCellAnchor>
    <xdr:from>
      <xdr:col>17</xdr:col>
      <xdr:colOff>137165</xdr:colOff>
      <xdr:row>8</xdr:row>
      <xdr:rowOff>30710</xdr:rowOff>
    </xdr:from>
    <xdr:to>
      <xdr:col>17</xdr:col>
      <xdr:colOff>577431</xdr:colOff>
      <xdr:row>9</xdr:row>
      <xdr:rowOff>100162</xdr:rowOff>
    </xdr:to>
    <xdr:pic>
      <xdr:nvPicPr>
        <xdr:cNvPr id="15" name="image4.png">
          <a:extLst>
            <a:ext uri="{FF2B5EF4-FFF2-40B4-BE49-F238E27FC236}">
              <a16:creationId xmlns:a16="http://schemas.microsoft.com/office/drawing/2014/main" id="{8A71D51F-882C-4757-8DAD-671CA46683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432015" y="5704435"/>
          <a:ext cx="443441" cy="6727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143980</xdr:colOff>
      <xdr:row>11</xdr:row>
      <xdr:rowOff>282771</xdr:rowOff>
    </xdr:from>
    <xdr:to>
      <xdr:col>17</xdr:col>
      <xdr:colOff>552111</xdr:colOff>
      <xdr:row>12</xdr:row>
      <xdr:rowOff>182785</xdr:rowOff>
    </xdr:to>
    <xdr:pic>
      <xdr:nvPicPr>
        <xdr:cNvPr id="16" name="image5.png">
          <a:extLst>
            <a:ext uri="{FF2B5EF4-FFF2-40B4-BE49-F238E27FC236}">
              <a16:creationId xmlns:a16="http://schemas.microsoft.com/office/drawing/2014/main" id="{5F81F619-42DF-457B-81B6-86ED7363149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442005" y="7661471"/>
          <a:ext cx="404956" cy="8493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126299</xdr:colOff>
      <xdr:row>13</xdr:row>
      <xdr:rowOff>755570</xdr:rowOff>
    </xdr:from>
    <xdr:to>
      <xdr:col>17</xdr:col>
      <xdr:colOff>556151</xdr:colOff>
      <xdr:row>15</xdr:row>
      <xdr:rowOff>311202</xdr:rowOff>
    </xdr:to>
    <xdr:pic>
      <xdr:nvPicPr>
        <xdr:cNvPr id="17" name="image6.png">
          <a:extLst>
            <a:ext uri="{FF2B5EF4-FFF2-40B4-BE49-F238E27FC236}">
              <a16:creationId xmlns:a16="http://schemas.microsoft.com/office/drawing/2014/main" id="{9BAFFB06-6F9E-4D66-AFF0-78477F1CC1B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424324" y="9953545"/>
          <a:ext cx="426677" cy="10161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198438</xdr:colOff>
      <xdr:row>17</xdr:row>
      <xdr:rowOff>49610</xdr:rowOff>
    </xdr:from>
    <xdr:to>
      <xdr:col>17</xdr:col>
      <xdr:colOff>545704</xdr:colOff>
      <xdr:row>17</xdr:row>
      <xdr:rowOff>555628</xdr:rowOff>
    </xdr:to>
    <xdr:pic>
      <xdr:nvPicPr>
        <xdr:cNvPr id="18" name="image7.png">
          <a:extLst>
            <a:ext uri="{FF2B5EF4-FFF2-40B4-BE49-F238E27FC236}">
              <a16:creationId xmlns:a16="http://schemas.microsoft.com/office/drawing/2014/main" id="{6BEEC1AB-C93A-42B0-A951-EDBB4059665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2496463" y="11965385"/>
          <a:ext cx="347266" cy="4202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189464</xdr:colOff>
      <xdr:row>18</xdr:row>
      <xdr:rowOff>31572</xdr:rowOff>
    </xdr:from>
    <xdr:to>
      <xdr:col>17</xdr:col>
      <xdr:colOff>588277</xdr:colOff>
      <xdr:row>18</xdr:row>
      <xdr:rowOff>384429</xdr:rowOff>
    </xdr:to>
    <xdr:pic>
      <xdr:nvPicPr>
        <xdr:cNvPr id="19" name="image8.png">
          <a:extLst>
            <a:ext uri="{FF2B5EF4-FFF2-40B4-BE49-F238E27FC236}">
              <a16:creationId xmlns:a16="http://schemas.microsoft.com/office/drawing/2014/main" id="{27798313-2A32-4CF6-BA4C-532891ACBB3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2484314" y="12417247"/>
          <a:ext cx="392463" cy="3496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158751</xdr:colOff>
      <xdr:row>19</xdr:row>
      <xdr:rowOff>140494</xdr:rowOff>
    </xdr:from>
    <xdr:to>
      <xdr:col>17</xdr:col>
      <xdr:colOff>595313</xdr:colOff>
      <xdr:row>19</xdr:row>
      <xdr:rowOff>553782</xdr:rowOff>
    </xdr:to>
    <xdr:pic>
      <xdr:nvPicPr>
        <xdr:cNvPr id="20" name="image9.png">
          <a:extLst>
            <a:ext uri="{FF2B5EF4-FFF2-40B4-BE49-F238E27FC236}">
              <a16:creationId xmlns:a16="http://schemas.microsoft.com/office/drawing/2014/main" id="{C8AEC7FB-705B-4C75-9182-F5E14E67382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2456776" y="12907169"/>
          <a:ext cx="417512" cy="3339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744139</xdr:colOff>
      <xdr:row>19</xdr:row>
      <xdr:rowOff>148827</xdr:rowOff>
    </xdr:from>
    <xdr:to>
      <xdr:col>17</xdr:col>
      <xdr:colOff>1150936</xdr:colOff>
      <xdr:row>19</xdr:row>
      <xdr:rowOff>555624</xdr:rowOff>
    </xdr:to>
    <xdr:pic>
      <xdr:nvPicPr>
        <xdr:cNvPr id="21" name="image10.png">
          <a:extLst>
            <a:ext uri="{FF2B5EF4-FFF2-40B4-BE49-F238E27FC236}">
              <a16:creationId xmlns:a16="http://schemas.microsoft.com/office/drawing/2014/main" id="{17A469DC-2633-41C5-B321-C294F3D0EE3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880239" y="12912327"/>
          <a:ext cx="0" cy="3305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817562</xdr:colOff>
      <xdr:row>28</xdr:row>
      <xdr:rowOff>79375</xdr:rowOff>
    </xdr:from>
    <xdr:to>
      <xdr:col>4</xdr:col>
      <xdr:colOff>3714690</xdr:colOff>
      <xdr:row>28</xdr:row>
      <xdr:rowOff>742673</xdr:rowOff>
    </xdr:to>
    <xdr:pic>
      <xdr:nvPicPr>
        <xdr:cNvPr id="23" name="Picture 22">
          <a:extLst>
            <a:ext uri="{FF2B5EF4-FFF2-40B4-BE49-F238E27FC236}">
              <a16:creationId xmlns:a16="http://schemas.microsoft.com/office/drawing/2014/main" id="{323E0E97-668C-4A51-BF9B-C3F0068014A0}"/>
            </a:ext>
          </a:extLst>
        </xdr:cNvPr>
        <xdr:cNvPicPr>
          <a:picLocks noChangeAspect="1"/>
        </xdr:cNvPicPr>
      </xdr:nvPicPr>
      <xdr:blipFill>
        <a:blip xmlns:r="http://schemas.openxmlformats.org/officeDocument/2006/relationships" r:embed="rId9"/>
        <a:stretch>
          <a:fillRect/>
        </a:stretch>
      </xdr:blipFill>
      <xdr:spPr>
        <a:xfrm>
          <a:off x="6659562" y="17738725"/>
          <a:ext cx="2897128" cy="663298"/>
        </a:xfrm>
        <a:prstGeom prst="rect">
          <a:avLst/>
        </a:prstGeom>
      </xdr:spPr>
    </xdr:pic>
    <xdr:clientData/>
  </xdr:twoCellAnchor>
  <xdr:twoCellAnchor editAs="oneCell">
    <xdr:from>
      <xdr:col>1</xdr:col>
      <xdr:colOff>29003</xdr:colOff>
      <xdr:row>57</xdr:row>
      <xdr:rowOff>231321</xdr:rowOff>
    </xdr:from>
    <xdr:to>
      <xdr:col>4</xdr:col>
      <xdr:colOff>2208090</xdr:colOff>
      <xdr:row>74</xdr:row>
      <xdr:rowOff>592727</xdr:rowOff>
    </xdr:to>
    <xdr:pic>
      <xdr:nvPicPr>
        <xdr:cNvPr id="24" name="Picture 23">
          <a:extLst>
            <a:ext uri="{FF2B5EF4-FFF2-40B4-BE49-F238E27FC236}">
              <a16:creationId xmlns:a16="http://schemas.microsoft.com/office/drawing/2014/main" id="{5C2D9599-184A-451E-A2A6-D9C8D19227BA}"/>
            </a:ext>
          </a:extLst>
        </xdr:cNvPr>
        <xdr:cNvPicPr>
          <a:picLocks noChangeAspect="1"/>
        </xdr:cNvPicPr>
      </xdr:nvPicPr>
      <xdr:blipFill>
        <a:blip xmlns:r="http://schemas.openxmlformats.org/officeDocument/2006/relationships" r:embed="rId10"/>
        <a:stretch>
          <a:fillRect/>
        </a:stretch>
      </xdr:blipFill>
      <xdr:spPr>
        <a:xfrm>
          <a:off x="584628" y="33429121"/>
          <a:ext cx="7465462" cy="10730956"/>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4</xdr:col>
      <xdr:colOff>1221441</xdr:colOff>
      <xdr:row>1</xdr:row>
      <xdr:rowOff>44824</xdr:rowOff>
    </xdr:from>
    <xdr:to>
      <xdr:col>6</xdr:col>
      <xdr:colOff>1412512</xdr:colOff>
      <xdr:row>1</xdr:row>
      <xdr:rowOff>1581402</xdr:rowOff>
    </xdr:to>
    <xdr:pic>
      <xdr:nvPicPr>
        <xdr:cNvPr id="25" name="Picture 24">
          <a:extLst>
            <a:ext uri="{FF2B5EF4-FFF2-40B4-BE49-F238E27FC236}">
              <a16:creationId xmlns:a16="http://schemas.microsoft.com/office/drawing/2014/main" id="{D734ADB4-DB10-4AA8-9B68-D450FFD3B5A8}"/>
            </a:ext>
          </a:extLst>
        </xdr:cNvPr>
        <xdr:cNvPicPr>
          <a:picLocks noChangeAspect="1"/>
        </xdr:cNvPicPr>
      </xdr:nvPicPr>
      <xdr:blipFill rotWithShape="1">
        <a:blip xmlns:r="http://schemas.openxmlformats.org/officeDocument/2006/relationships" r:embed="rId11"/>
        <a:srcRect t="3537" b="1"/>
        <a:stretch/>
      </xdr:blipFill>
      <xdr:spPr>
        <a:xfrm>
          <a:off x="7063441" y="428999"/>
          <a:ext cx="5252021" cy="1533403"/>
        </a:xfrm>
        <a:prstGeom prst="rect">
          <a:avLst/>
        </a:prstGeom>
      </xdr:spPr>
    </xdr:pic>
    <xdr:clientData/>
  </xdr:twoCellAnchor>
  <xdr:twoCellAnchor>
    <xdr:from>
      <xdr:col>17</xdr:col>
      <xdr:colOff>137165</xdr:colOff>
      <xdr:row>8</xdr:row>
      <xdr:rowOff>30710</xdr:rowOff>
    </xdr:from>
    <xdr:to>
      <xdr:col>17</xdr:col>
      <xdr:colOff>577431</xdr:colOff>
      <xdr:row>9</xdr:row>
      <xdr:rowOff>100162</xdr:rowOff>
    </xdr:to>
    <xdr:pic>
      <xdr:nvPicPr>
        <xdr:cNvPr id="26" name="image4.png">
          <a:extLst>
            <a:ext uri="{FF2B5EF4-FFF2-40B4-BE49-F238E27FC236}">
              <a16:creationId xmlns:a16="http://schemas.microsoft.com/office/drawing/2014/main" id="{4DB714F7-1F67-444F-B72D-927699F3E7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432015" y="5704435"/>
          <a:ext cx="443441" cy="6727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143980</xdr:colOff>
      <xdr:row>11</xdr:row>
      <xdr:rowOff>282771</xdr:rowOff>
    </xdr:from>
    <xdr:to>
      <xdr:col>17</xdr:col>
      <xdr:colOff>552111</xdr:colOff>
      <xdr:row>12</xdr:row>
      <xdr:rowOff>182785</xdr:rowOff>
    </xdr:to>
    <xdr:pic>
      <xdr:nvPicPr>
        <xdr:cNvPr id="27" name="image5.png">
          <a:extLst>
            <a:ext uri="{FF2B5EF4-FFF2-40B4-BE49-F238E27FC236}">
              <a16:creationId xmlns:a16="http://schemas.microsoft.com/office/drawing/2014/main" id="{2011E7AB-C7D2-4647-B722-D1F26154484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442005" y="7661471"/>
          <a:ext cx="404956" cy="8493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126299</xdr:colOff>
      <xdr:row>13</xdr:row>
      <xdr:rowOff>755570</xdr:rowOff>
    </xdr:from>
    <xdr:to>
      <xdr:col>17</xdr:col>
      <xdr:colOff>556151</xdr:colOff>
      <xdr:row>15</xdr:row>
      <xdr:rowOff>311202</xdr:rowOff>
    </xdr:to>
    <xdr:pic>
      <xdr:nvPicPr>
        <xdr:cNvPr id="28" name="image6.png">
          <a:extLst>
            <a:ext uri="{FF2B5EF4-FFF2-40B4-BE49-F238E27FC236}">
              <a16:creationId xmlns:a16="http://schemas.microsoft.com/office/drawing/2014/main" id="{16A745EC-08A7-4F49-A79F-42ED3558157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424324" y="9953545"/>
          <a:ext cx="426677" cy="10161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198438</xdr:colOff>
      <xdr:row>17</xdr:row>
      <xdr:rowOff>49610</xdr:rowOff>
    </xdr:from>
    <xdr:to>
      <xdr:col>17</xdr:col>
      <xdr:colOff>545704</xdr:colOff>
      <xdr:row>17</xdr:row>
      <xdr:rowOff>555628</xdr:rowOff>
    </xdr:to>
    <xdr:pic>
      <xdr:nvPicPr>
        <xdr:cNvPr id="29" name="image7.png">
          <a:extLst>
            <a:ext uri="{FF2B5EF4-FFF2-40B4-BE49-F238E27FC236}">
              <a16:creationId xmlns:a16="http://schemas.microsoft.com/office/drawing/2014/main" id="{45D39C6A-0916-457A-A856-ECF4318627A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2496463" y="11965385"/>
          <a:ext cx="347266" cy="4202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189464</xdr:colOff>
      <xdr:row>18</xdr:row>
      <xdr:rowOff>31572</xdr:rowOff>
    </xdr:from>
    <xdr:to>
      <xdr:col>17</xdr:col>
      <xdr:colOff>588277</xdr:colOff>
      <xdr:row>18</xdr:row>
      <xdr:rowOff>384429</xdr:rowOff>
    </xdr:to>
    <xdr:pic>
      <xdr:nvPicPr>
        <xdr:cNvPr id="30" name="image8.png">
          <a:extLst>
            <a:ext uri="{FF2B5EF4-FFF2-40B4-BE49-F238E27FC236}">
              <a16:creationId xmlns:a16="http://schemas.microsoft.com/office/drawing/2014/main" id="{11A647ED-763C-4DD0-9082-57BDB810AEAC}"/>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2484314" y="12417247"/>
          <a:ext cx="392463" cy="3496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158751</xdr:colOff>
      <xdr:row>19</xdr:row>
      <xdr:rowOff>140494</xdr:rowOff>
    </xdr:from>
    <xdr:to>
      <xdr:col>17</xdr:col>
      <xdr:colOff>595313</xdr:colOff>
      <xdr:row>19</xdr:row>
      <xdr:rowOff>553782</xdr:rowOff>
    </xdr:to>
    <xdr:pic>
      <xdr:nvPicPr>
        <xdr:cNvPr id="38" name="image9.png">
          <a:extLst>
            <a:ext uri="{FF2B5EF4-FFF2-40B4-BE49-F238E27FC236}">
              <a16:creationId xmlns:a16="http://schemas.microsoft.com/office/drawing/2014/main" id="{E42A832D-6C01-4CC3-9560-2E9C810196E2}"/>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2456776" y="12907169"/>
          <a:ext cx="417512" cy="3339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744139</xdr:colOff>
      <xdr:row>19</xdr:row>
      <xdr:rowOff>148827</xdr:rowOff>
    </xdr:from>
    <xdr:to>
      <xdr:col>17</xdr:col>
      <xdr:colOff>1150936</xdr:colOff>
      <xdr:row>19</xdr:row>
      <xdr:rowOff>555624</xdr:rowOff>
    </xdr:to>
    <xdr:pic>
      <xdr:nvPicPr>
        <xdr:cNvPr id="39" name="image10.png">
          <a:extLst>
            <a:ext uri="{FF2B5EF4-FFF2-40B4-BE49-F238E27FC236}">
              <a16:creationId xmlns:a16="http://schemas.microsoft.com/office/drawing/2014/main" id="{D6E1273B-873C-4CCE-8A8C-84BC147F1E2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880239" y="12912327"/>
          <a:ext cx="0" cy="3305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817562</xdr:colOff>
      <xdr:row>28</xdr:row>
      <xdr:rowOff>79375</xdr:rowOff>
    </xdr:from>
    <xdr:to>
      <xdr:col>4</xdr:col>
      <xdr:colOff>3714690</xdr:colOff>
      <xdr:row>28</xdr:row>
      <xdr:rowOff>742673</xdr:rowOff>
    </xdr:to>
    <xdr:pic>
      <xdr:nvPicPr>
        <xdr:cNvPr id="41" name="Picture 40">
          <a:extLst>
            <a:ext uri="{FF2B5EF4-FFF2-40B4-BE49-F238E27FC236}">
              <a16:creationId xmlns:a16="http://schemas.microsoft.com/office/drawing/2014/main" id="{85B774E5-A1DC-4279-8FB8-DF4B69AC93EB}"/>
            </a:ext>
          </a:extLst>
        </xdr:cNvPr>
        <xdr:cNvPicPr>
          <a:picLocks noChangeAspect="1"/>
        </xdr:cNvPicPr>
      </xdr:nvPicPr>
      <xdr:blipFill>
        <a:blip xmlns:r="http://schemas.openxmlformats.org/officeDocument/2006/relationships" r:embed="rId9"/>
        <a:stretch>
          <a:fillRect/>
        </a:stretch>
      </xdr:blipFill>
      <xdr:spPr>
        <a:xfrm>
          <a:off x="6659562" y="17738725"/>
          <a:ext cx="2897128" cy="663298"/>
        </a:xfrm>
        <a:prstGeom prst="rect">
          <a:avLst/>
        </a:prstGeom>
      </xdr:spPr>
    </xdr:pic>
    <xdr:clientData/>
  </xdr:twoCellAnchor>
  <xdr:twoCellAnchor editAs="oneCell">
    <xdr:from>
      <xdr:col>1</xdr:col>
      <xdr:colOff>29003</xdr:colOff>
      <xdr:row>57</xdr:row>
      <xdr:rowOff>231321</xdr:rowOff>
    </xdr:from>
    <xdr:to>
      <xdr:col>4</xdr:col>
      <xdr:colOff>2208090</xdr:colOff>
      <xdr:row>74</xdr:row>
      <xdr:rowOff>592727</xdr:rowOff>
    </xdr:to>
    <xdr:pic>
      <xdr:nvPicPr>
        <xdr:cNvPr id="42" name="Picture 41">
          <a:extLst>
            <a:ext uri="{FF2B5EF4-FFF2-40B4-BE49-F238E27FC236}">
              <a16:creationId xmlns:a16="http://schemas.microsoft.com/office/drawing/2014/main" id="{A8B93A6D-52D3-4142-A588-08AA9FFFFC44}"/>
            </a:ext>
          </a:extLst>
        </xdr:cNvPr>
        <xdr:cNvPicPr>
          <a:picLocks noChangeAspect="1"/>
        </xdr:cNvPicPr>
      </xdr:nvPicPr>
      <xdr:blipFill>
        <a:blip xmlns:r="http://schemas.openxmlformats.org/officeDocument/2006/relationships" r:embed="rId10"/>
        <a:stretch>
          <a:fillRect/>
        </a:stretch>
      </xdr:blipFill>
      <xdr:spPr>
        <a:xfrm>
          <a:off x="584628" y="33429121"/>
          <a:ext cx="7465462" cy="10730956"/>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4</xdr:col>
      <xdr:colOff>1221441</xdr:colOff>
      <xdr:row>1</xdr:row>
      <xdr:rowOff>44824</xdr:rowOff>
    </xdr:from>
    <xdr:to>
      <xdr:col>6</xdr:col>
      <xdr:colOff>1431562</xdr:colOff>
      <xdr:row>1</xdr:row>
      <xdr:rowOff>1581402</xdr:rowOff>
    </xdr:to>
    <xdr:pic>
      <xdr:nvPicPr>
        <xdr:cNvPr id="43" name="Picture 42">
          <a:extLst>
            <a:ext uri="{FF2B5EF4-FFF2-40B4-BE49-F238E27FC236}">
              <a16:creationId xmlns:a16="http://schemas.microsoft.com/office/drawing/2014/main" id="{E7B6FDCE-BAF6-4F10-9133-983E3A2F09A8}"/>
            </a:ext>
          </a:extLst>
        </xdr:cNvPr>
        <xdr:cNvPicPr>
          <a:picLocks noChangeAspect="1"/>
        </xdr:cNvPicPr>
      </xdr:nvPicPr>
      <xdr:blipFill rotWithShape="1">
        <a:blip xmlns:r="http://schemas.openxmlformats.org/officeDocument/2006/relationships" r:embed="rId11"/>
        <a:srcRect t="3537" b="1"/>
        <a:stretch/>
      </xdr:blipFill>
      <xdr:spPr>
        <a:xfrm>
          <a:off x="7063441" y="428999"/>
          <a:ext cx="5271071" cy="153340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76</xdr:row>
      <xdr:rowOff>142875</xdr:rowOff>
    </xdr:from>
    <xdr:to>
      <xdr:col>12</xdr:col>
      <xdr:colOff>558800</xdr:colOff>
      <xdr:row>94</xdr:row>
      <xdr:rowOff>141605</xdr:rowOff>
    </xdr:to>
    <xdr:pic>
      <xdr:nvPicPr>
        <xdr:cNvPr id="2" name="Picture 1">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200" y="9991725"/>
          <a:ext cx="6654800" cy="2913380"/>
        </a:xfrm>
        <a:prstGeom prst="rect">
          <a:avLst/>
        </a:prstGeom>
        <a:ln>
          <a:noFill/>
        </a:ln>
        <a:effectLst>
          <a:outerShdw blurRad="292100" dist="139700" dir="2700000" algn="tl" rotWithShape="0">
            <a:srgbClr val="333333">
              <a:alpha val="65000"/>
            </a:srgbClr>
          </a:outerShdw>
        </a:effectLst>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www.baua.de/EN/Topics/Work-design/Physical-workload/Key-indicator-method/pdf/KIM-LHC-Lifting-Holding-Carrying.pdf?__blob=publicationFile&amp;v=4"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hyperlink" Target="https://www.baua.de/EN/Topics/Work-design/Physical-workload/Key-indicator-method/pdf/KIM-PP-Pushing-Pulling.pdf?__blob=publicationFile&amp;v=4" TargetMode="External"/><Relationship Id="rId7" Type="http://schemas.openxmlformats.org/officeDocument/2006/relationships/comments" Target="../comments2.xml"/><Relationship Id="rId2" Type="http://schemas.openxmlformats.org/officeDocument/2006/relationships/externalLinkPath" Target="https://d.docs.live.net/9429A8574C192366/KIM%20vurderingsmodeller/Nye%20KIM%20modeller/Digitalisering%20ergonomisk%20risikovurderingsverkt%C3%B8y,%20version%202,%20VBA.xlsx" TargetMode="External"/><Relationship Id="rId1" Type="http://schemas.openxmlformats.org/officeDocument/2006/relationships/externalLinkPath" Target="https://d.docs.live.net/9429A8574C192366/KIM%20vurderingsmodeller/Nye%20KIM%20modeller/Digitalisering%20ergonomisk%20risikovurderingsverkt%C3%B8y,%20version%202,%20VBA.xlsx" TargetMode="External"/><Relationship Id="rId6" Type="http://schemas.openxmlformats.org/officeDocument/2006/relationships/vmlDrawing" Target="../drawings/vmlDrawing2.vml"/><Relationship Id="rId5" Type="http://schemas.openxmlformats.org/officeDocument/2006/relationships/drawing" Target="../drawings/drawing2.xm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s://www.baua.de/EN/Topics/Work-design/Physical-workload/Key-indicator-method/pdf/KIM-BF-Whole-Body-Forces.pdf?__blob=publicationFile&amp;v=4"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hyperlink" Target="https://www.baua.de/EN/Topics/Work-design/Physical-workload/Key-indicator-method/pdf/KIM-MHO-Manual-Handling-Operations.pdf?__blob=publicationFile&amp;v=4" TargetMode="External"/><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baua.de/EN/Topics/Work-design/Physical-workload/Key-indicator-method/pdf/KIM-ABP-Awkward-Body-Postures.pdf?__blob=publicationFile&amp;v=4"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www.baua.de/EN/Topics/Work-design/Physical-workload/Key-indicator-method/pdf/KIM-BM-Body-Movement.pdf?__blob=publicationFile&amp;v=4"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8" Type="http://schemas.openxmlformats.org/officeDocument/2006/relationships/hyperlink" Target="https://www.baua.de/EN/Topics/Work-design/Physical-workload/Key-indicator-method/pdf/KIM-ABP-Awkward-Body-Postures.pdf?__blob=publicationFile&amp;v=4" TargetMode="External"/><Relationship Id="rId3" Type="http://schemas.openxmlformats.org/officeDocument/2006/relationships/hyperlink" Target="https://www.baua.de/DE/Themen/Arbeitsgestaltung-im-Betrieb/Physische-Belastung/Leitmerkmalmethode/pdf/LMM-Multi-E.pdf?__blob=publicationFile&amp;v=3" TargetMode="External"/><Relationship Id="rId7" Type="http://schemas.openxmlformats.org/officeDocument/2006/relationships/hyperlink" Target="https://www.baua.de/EN/Topics/Work-design/Physical-workload/Key-indicator-method/pdf/KIM-MHO-Manual-Handling-Operations.pdf?__blob=publicationFile&amp;v=4" TargetMode="External"/><Relationship Id="rId2" Type="http://schemas.openxmlformats.org/officeDocument/2006/relationships/hyperlink" Target="https://1drv.ms/b/s!AmYjGUxXqCmUgUVJkYOpeCAsNUTn?e=mDbuQ8" TargetMode="External"/><Relationship Id="rId1" Type="http://schemas.openxmlformats.org/officeDocument/2006/relationships/hyperlink" Target="https://www.baua.de/DE/Angebote/Publikationen/Berichte/F2333.html" TargetMode="External"/><Relationship Id="rId6" Type="http://schemas.openxmlformats.org/officeDocument/2006/relationships/hyperlink" Target="https://www.baua.de/EN/Topics/Work-design/Physical-workload/Key-indicator-method/pdf/KIM-BF-Whole-Body-Forces.pdf?__blob=publicationFile&amp;v=4" TargetMode="External"/><Relationship Id="rId5" Type="http://schemas.openxmlformats.org/officeDocument/2006/relationships/hyperlink" Target="https://www.baua.de/EN/Topics/Work-design/Physical-workload/Key-indicator-method/pdf/KIM-PP-Pushing-Pulling.pdf?__blob=publicationFile&amp;v=4" TargetMode="External"/><Relationship Id="rId10" Type="http://schemas.openxmlformats.org/officeDocument/2006/relationships/drawing" Target="../drawings/drawing7.xml"/><Relationship Id="rId4" Type="http://schemas.openxmlformats.org/officeDocument/2006/relationships/hyperlink" Target="https://www.baua.de/EN/Topics/Work-design/Physical-workload/Key-indicator-method/pdf/KIM-LHC-Lifting-Holding-Carrying.pdf?__blob=publicationFile&amp;v=4" TargetMode="External"/><Relationship Id="rId9" Type="http://schemas.openxmlformats.org/officeDocument/2006/relationships/hyperlink" Target="https://www.baua.de/EN/Topics/Work-design/Physical-workload/Key-indicator-method/pdf/KIM-BM-Body-Movement.pdf?__blob=publicationFile&amp;v=4"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CBFF80-1ED1-4BF0-9510-1FBD4246CB36}">
  <dimension ref="B2:J115"/>
  <sheetViews>
    <sheetView zoomScale="55" zoomScaleNormal="55" workbookViewId="0">
      <pane ySplit="3" topLeftCell="A30" activePane="bottomLeft" state="frozen"/>
      <selection pane="bottomLeft" activeCell="B2" sqref="B2"/>
    </sheetView>
  </sheetViews>
  <sheetFormatPr defaultColWidth="9.28515625" defaultRowHeight="15"/>
  <cols>
    <col min="1" max="1" width="9.28515625" style="3"/>
    <col min="2" max="2" width="44" style="3" customWidth="1"/>
    <col min="3" max="3" width="35.5703125" style="3" customWidth="1"/>
    <col min="4" max="4" width="24.7109375" style="3" customWidth="1"/>
    <col min="5" max="5" width="40.7109375" style="3" customWidth="1"/>
    <col min="6" max="6" width="38" style="3" customWidth="1"/>
    <col min="7" max="7" width="36.42578125" style="3" customWidth="1"/>
    <col min="8" max="8" width="35.5703125" style="3" customWidth="1"/>
    <col min="9" max="9" width="44" style="3" customWidth="1"/>
    <col min="10" max="10" width="42.5703125" style="3" customWidth="1"/>
    <col min="11" max="16384" width="9.28515625" style="3"/>
  </cols>
  <sheetData>
    <row r="2" spans="2:10" ht="39.75" customHeight="1" thickBot="1">
      <c r="B2" s="369" t="s">
        <v>682</v>
      </c>
      <c r="C2" s="370"/>
      <c r="D2" s="370"/>
      <c r="E2" s="371"/>
      <c r="F2" s="370"/>
      <c r="G2" s="370"/>
      <c r="H2" s="330"/>
      <c r="I2" s="330"/>
      <c r="J2" s="330"/>
    </row>
    <row r="3" spans="2:10" s="78" customFormat="1" ht="57.75" customHeight="1" thickTop="1">
      <c r="B3" s="367" t="s">
        <v>620</v>
      </c>
      <c r="C3" s="368" t="s">
        <v>613</v>
      </c>
      <c r="D3" s="368" t="s">
        <v>688</v>
      </c>
      <c r="E3" s="368" t="s">
        <v>684</v>
      </c>
      <c r="F3" s="368" t="s">
        <v>555</v>
      </c>
      <c r="G3" s="368" t="s">
        <v>614</v>
      </c>
      <c r="H3" s="367" t="s">
        <v>556</v>
      </c>
      <c r="I3" s="367" t="s">
        <v>619</v>
      </c>
      <c r="J3" s="368" t="s">
        <v>615</v>
      </c>
    </row>
    <row r="4" spans="2:10" ht="18" customHeight="1">
      <c r="B4" s="331" t="s">
        <v>616</v>
      </c>
      <c r="C4" s="332" t="s">
        <v>2</v>
      </c>
      <c r="D4" s="333" t="s">
        <v>621</v>
      </c>
      <c r="E4" s="334" t="s">
        <v>622</v>
      </c>
      <c r="F4" s="334" t="s">
        <v>647</v>
      </c>
      <c r="G4" s="334" t="s">
        <v>648</v>
      </c>
      <c r="H4" s="334" t="s">
        <v>623</v>
      </c>
      <c r="I4" s="334" t="s">
        <v>624</v>
      </c>
      <c r="J4" s="335" t="s">
        <v>625</v>
      </c>
    </row>
    <row r="5" spans="2:10" ht="18" customHeight="1">
      <c r="B5" s="336" t="s">
        <v>616</v>
      </c>
      <c r="C5" s="337" t="s">
        <v>2</v>
      </c>
      <c r="D5" s="338" t="s">
        <v>626</v>
      </c>
      <c r="E5" s="339" t="s">
        <v>627</v>
      </c>
      <c r="F5" s="339" t="s">
        <v>649</v>
      </c>
      <c r="G5" s="339" t="s">
        <v>650</v>
      </c>
      <c r="H5" s="373" t="s">
        <v>623</v>
      </c>
      <c r="I5" s="373" t="s">
        <v>624</v>
      </c>
      <c r="J5" s="374" t="s">
        <v>625</v>
      </c>
    </row>
    <row r="6" spans="2:10" ht="18" customHeight="1">
      <c r="B6" s="336" t="s">
        <v>616</v>
      </c>
      <c r="C6" s="337" t="s">
        <v>2</v>
      </c>
      <c r="D6" s="338" t="s">
        <v>628</v>
      </c>
      <c r="E6" s="339" t="s">
        <v>629</v>
      </c>
      <c r="F6" s="339" t="s">
        <v>651</v>
      </c>
      <c r="G6" s="339" t="s">
        <v>652</v>
      </c>
      <c r="H6" s="373" t="s">
        <v>623</v>
      </c>
      <c r="I6" s="373" t="s">
        <v>624</v>
      </c>
      <c r="J6" s="374" t="s">
        <v>625</v>
      </c>
    </row>
    <row r="7" spans="2:10" ht="18" customHeight="1">
      <c r="B7" s="336" t="s">
        <v>616</v>
      </c>
      <c r="C7" s="341" t="s">
        <v>2</v>
      </c>
      <c r="D7" s="338" t="s">
        <v>630</v>
      </c>
      <c r="E7" s="339" t="s">
        <v>653</v>
      </c>
      <c r="F7" s="339" t="s">
        <v>631</v>
      </c>
      <c r="G7" s="339" t="s">
        <v>632</v>
      </c>
      <c r="H7" s="373" t="s">
        <v>623</v>
      </c>
      <c r="I7" s="373" t="s">
        <v>624</v>
      </c>
      <c r="J7" s="374" t="s">
        <v>625</v>
      </c>
    </row>
    <row r="8" spans="2:10" ht="18" customHeight="1">
      <c r="B8" s="336" t="s">
        <v>616</v>
      </c>
      <c r="C8" s="337" t="s">
        <v>2</v>
      </c>
      <c r="D8" s="338" t="s">
        <v>633</v>
      </c>
      <c r="E8" s="339" t="s">
        <v>654</v>
      </c>
      <c r="F8" s="339" t="s">
        <v>634</v>
      </c>
      <c r="G8" s="339" t="s">
        <v>635</v>
      </c>
      <c r="H8" s="373" t="s">
        <v>623</v>
      </c>
      <c r="I8" s="373" t="s">
        <v>624</v>
      </c>
      <c r="J8" s="374" t="s">
        <v>625</v>
      </c>
    </row>
    <row r="9" spans="2:10" ht="18" customHeight="1">
      <c r="B9" s="336" t="s">
        <v>616</v>
      </c>
      <c r="C9" s="337" t="s">
        <v>2</v>
      </c>
      <c r="D9" s="338" t="s">
        <v>689</v>
      </c>
      <c r="E9" s="381" t="s">
        <v>691</v>
      </c>
      <c r="F9" s="339" t="s">
        <v>636</v>
      </c>
      <c r="G9" s="339" t="s">
        <v>655</v>
      </c>
      <c r="H9" s="373" t="s">
        <v>623</v>
      </c>
      <c r="I9" s="373" t="s">
        <v>624</v>
      </c>
      <c r="J9" s="374" t="s">
        <v>625</v>
      </c>
    </row>
    <row r="10" spans="2:10" ht="18" customHeight="1">
      <c r="B10" s="342" t="s">
        <v>616</v>
      </c>
      <c r="C10" s="343" t="s">
        <v>2</v>
      </c>
      <c r="D10" s="344"/>
      <c r="E10" s="382" t="s">
        <v>686</v>
      </c>
      <c r="F10" s="345" t="s">
        <v>656</v>
      </c>
      <c r="G10" s="345" t="s">
        <v>637</v>
      </c>
      <c r="H10" s="375" t="s">
        <v>623</v>
      </c>
      <c r="I10" s="375" t="s">
        <v>624</v>
      </c>
      <c r="J10" s="376" t="s">
        <v>625</v>
      </c>
    </row>
    <row r="11" spans="2:10" ht="18" customHeight="1">
      <c r="B11" s="346" t="s">
        <v>616</v>
      </c>
      <c r="C11" s="332" t="s">
        <v>5</v>
      </c>
      <c r="D11" s="333" t="s">
        <v>621</v>
      </c>
      <c r="E11" s="334" t="s">
        <v>622</v>
      </c>
      <c r="F11" s="334" t="s">
        <v>638</v>
      </c>
      <c r="G11" s="334" t="s">
        <v>673</v>
      </c>
      <c r="H11" s="334" t="s">
        <v>623</v>
      </c>
      <c r="I11" s="334" t="s">
        <v>624</v>
      </c>
      <c r="J11" s="335" t="s">
        <v>625</v>
      </c>
    </row>
    <row r="12" spans="2:10" ht="18" customHeight="1">
      <c r="B12" s="347" t="s">
        <v>616</v>
      </c>
      <c r="C12" s="337" t="s">
        <v>5</v>
      </c>
      <c r="D12" s="338" t="s">
        <v>626</v>
      </c>
      <c r="E12" s="339" t="s">
        <v>627</v>
      </c>
      <c r="F12" s="339" t="s">
        <v>639</v>
      </c>
      <c r="G12" s="339" t="s">
        <v>650</v>
      </c>
      <c r="H12" s="373" t="s">
        <v>623</v>
      </c>
      <c r="I12" s="373" t="s">
        <v>624</v>
      </c>
      <c r="J12" s="374" t="s">
        <v>625</v>
      </c>
    </row>
    <row r="13" spans="2:10" ht="18" customHeight="1">
      <c r="B13" s="348" t="s">
        <v>616</v>
      </c>
      <c r="C13" s="337" t="s">
        <v>5</v>
      </c>
      <c r="D13" s="338" t="s">
        <v>628</v>
      </c>
      <c r="E13" s="339" t="s">
        <v>629</v>
      </c>
      <c r="F13" s="339" t="s">
        <v>651</v>
      </c>
      <c r="G13" s="339" t="s">
        <v>652</v>
      </c>
      <c r="H13" s="373" t="s">
        <v>623</v>
      </c>
      <c r="I13" s="373" t="s">
        <v>624</v>
      </c>
      <c r="J13" s="374" t="s">
        <v>625</v>
      </c>
    </row>
    <row r="14" spans="2:10" ht="18" customHeight="1">
      <c r="B14" s="347" t="s">
        <v>616</v>
      </c>
      <c r="C14" s="341" t="s">
        <v>5</v>
      </c>
      <c r="D14" s="338" t="s">
        <v>630</v>
      </c>
      <c r="E14" s="339" t="s">
        <v>640</v>
      </c>
      <c r="F14" s="339" t="s">
        <v>631</v>
      </c>
      <c r="G14" s="339" t="s">
        <v>632</v>
      </c>
      <c r="H14" s="373" t="s">
        <v>623</v>
      </c>
      <c r="I14" s="373" t="s">
        <v>624</v>
      </c>
      <c r="J14" s="374" t="s">
        <v>625</v>
      </c>
    </row>
    <row r="15" spans="2:10" ht="18" customHeight="1">
      <c r="B15" s="347" t="s">
        <v>616</v>
      </c>
      <c r="C15" s="337" t="s">
        <v>5</v>
      </c>
      <c r="D15" s="338" t="s">
        <v>633</v>
      </c>
      <c r="E15" s="339" t="s">
        <v>641</v>
      </c>
      <c r="F15" s="339" t="s">
        <v>634</v>
      </c>
      <c r="G15" s="339" t="s">
        <v>635</v>
      </c>
      <c r="H15" s="373" t="s">
        <v>623</v>
      </c>
      <c r="I15" s="373" t="s">
        <v>624</v>
      </c>
      <c r="J15" s="374" t="s">
        <v>625</v>
      </c>
    </row>
    <row r="16" spans="2:10" ht="18" customHeight="1">
      <c r="B16" s="347" t="s">
        <v>616</v>
      </c>
      <c r="C16" s="337" t="s">
        <v>5</v>
      </c>
      <c r="D16" s="338" t="s">
        <v>689</v>
      </c>
      <c r="E16" s="381" t="s">
        <v>691</v>
      </c>
      <c r="F16" s="339" t="s">
        <v>636</v>
      </c>
      <c r="G16" s="339" t="s">
        <v>655</v>
      </c>
      <c r="H16" s="373" t="s">
        <v>623</v>
      </c>
      <c r="I16" s="373" t="s">
        <v>624</v>
      </c>
      <c r="J16" s="374" t="s">
        <v>625</v>
      </c>
    </row>
    <row r="17" spans="2:10" ht="18" customHeight="1">
      <c r="B17" s="349" t="s">
        <v>616</v>
      </c>
      <c r="C17" s="343" t="s">
        <v>5</v>
      </c>
      <c r="D17" s="344"/>
      <c r="E17" s="382" t="s">
        <v>686</v>
      </c>
      <c r="F17" s="345" t="s">
        <v>656</v>
      </c>
      <c r="G17" s="345" t="s">
        <v>637</v>
      </c>
      <c r="H17" s="375" t="s">
        <v>623</v>
      </c>
      <c r="I17" s="375" t="s">
        <v>624</v>
      </c>
      <c r="J17" s="376" t="s">
        <v>625</v>
      </c>
    </row>
    <row r="18" spans="2:10" ht="18" customHeight="1">
      <c r="B18" s="350" t="s">
        <v>687</v>
      </c>
      <c r="C18" s="350" t="s">
        <v>553</v>
      </c>
      <c r="D18" s="338" t="s">
        <v>657</v>
      </c>
      <c r="E18" s="339" t="s">
        <v>622</v>
      </c>
      <c r="F18" s="339" t="s">
        <v>647</v>
      </c>
      <c r="G18" s="339" t="s">
        <v>648</v>
      </c>
      <c r="H18" s="339" t="s">
        <v>658</v>
      </c>
      <c r="I18" s="339" t="s">
        <v>659</v>
      </c>
      <c r="J18" s="340" t="s">
        <v>625</v>
      </c>
    </row>
    <row r="19" spans="2:10" ht="18" customHeight="1">
      <c r="B19" s="350" t="s">
        <v>687</v>
      </c>
      <c r="C19" s="350" t="s">
        <v>553</v>
      </c>
      <c r="D19" s="338" t="s">
        <v>626</v>
      </c>
      <c r="E19" s="339" t="s">
        <v>627</v>
      </c>
      <c r="F19" s="339" t="s">
        <v>639</v>
      </c>
      <c r="G19" s="339" t="s">
        <v>650</v>
      </c>
      <c r="H19" s="377" t="s">
        <v>658</v>
      </c>
      <c r="I19" s="377" t="s">
        <v>659</v>
      </c>
      <c r="J19" s="374" t="s">
        <v>625</v>
      </c>
    </row>
    <row r="20" spans="2:10" ht="18" customHeight="1">
      <c r="B20" s="350" t="s">
        <v>687</v>
      </c>
      <c r="C20" s="350" t="s">
        <v>553</v>
      </c>
      <c r="D20" s="338" t="s">
        <v>660</v>
      </c>
      <c r="E20" s="339" t="s">
        <v>629</v>
      </c>
      <c r="F20" s="339" t="s">
        <v>651</v>
      </c>
      <c r="G20" s="339" t="s">
        <v>652</v>
      </c>
      <c r="H20" s="377" t="s">
        <v>658</v>
      </c>
      <c r="I20" s="377" t="s">
        <v>659</v>
      </c>
      <c r="J20" s="374" t="s">
        <v>625</v>
      </c>
    </row>
    <row r="21" spans="2:10" ht="18" customHeight="1">
      <c r="B21" s="350" t="s">
        <v>687</v>
      </c>
      <c r="C21" s="351" t="s">
        <v>553</v>
      </c>
      <c r="D21" s="338" t="s">
        <v>661</v>
      </c>
      <c r="E21" s="339" t="s">
        <v>640</v>
      </c>
      <c r="F21" s="339" t="s">
        <v>631</v>
      </c>
      <c r="G21" s="339" t="s">
        <v>662</v>
      </c>
      <c r="H21" s="377" t="s">
        <v>658</v>
      </c>
      <c r="I21" s="377" t="s">
        <v>659</v>
      </c>
      <c r="J21" s="374" t="s">
        <v>625</v>
      </c>
    </row>
    <row r="22" spans="2:10" ht="18" customHeight="1">
      <c r="B22" s="350" t="s">
        <v>687</v>
      </c>
      <c r="C22" s="350" t="s">
        <v>553</v>
      </c>
      <c r="D22" s="338" t="s">
        <v>642</v>
      </c>
      <c r="E22" s="339" t="s">
        <v>641</v>
      </c>
      <c r="F22" s="339" t="s">
        <v>634</v>
      </c>
      <c r="G22" s="339" t="s">
        <v>663</v>
      </c>
      <c r="H22" s="377" t="s">
        <v>658</v>
      </c>
      <c r="I22" s="377" t="s">
        <v>659</v>
      </c>
      <c r="J22" s="374" t="s">
        <v>625</v>
      </c>
    </row>
    <row r="23" spans="2:10" ht="18" customHeight="1">
      <c r="B23" s="350" t="s">
        <v>687</v>
      </c>
      <c r="C23" s="350" t="s">
        <v>553</v>
      </c>
      <c r="D23" s="338" t="s">
        <v>689</v>
      </c>
      <c r="E23" s="381" t="s">
        <v>685</v>
      </c>
      <c r="F23" s="339" t="s">
        <v>636</v>
      </c>
      <c r="G23" s="339" t="s">
        <v>655</v>
      </c>
      <c r="H23" s="377" t="s">
        <v>658</v>
      </c>
      <c r="I23" s="377" t="s">
        <v>659</v>
      </c>
      <c r="J23" s="374" t="s">
        <v>625</v>
      </c>
    </row>
    <row r="24" spans="2:10" ht="18" customHeight="1">
      <c r="B24" s="350" t="s">
        <v>687</v>
      </c>
      <c r="C24" s="350" t="s">
        <v>553</v>
      </c>
      <c r="D24" s="344"/>
      <c r="E24" s="382" t="s">
        <v>692</v>
      </c>
      <c r="F24" s="345" t="s">
        <v>656</v>
      </c>
      <c r="G24" s="345" t="s">
        <v>664</v>
      </c>
      <c r="H24" s="379" t="s">
        <v>658</v>
      </c>
      <c r="I24" s="379" t="s">
        <v>659</v>
      </c>
      <c r="J24" s="376" t="s">
        <v>625</v>
      </c>
    </row>
    <row r="25" spans="2:10" ht="18" customHeight="1">
      <c r="B25" s="350" t="s">
        <v>687</v>
      </c>
      <c r="C25" s="353" t="s">
        <v>552</v>
      </c>
      <c r="D25" s="333" t="s">
        <v>621</v>
      </c>
      <c r="E25" s="334" t="s">
        <v>674</v>
      </c>
      <c r="F25" s="334" t="s">
        <v>647</v>
      </c>
      <c r="G25" s="334" t="s">
        <v>648</v>
      </c>
      <c r="H25" s="334" t="s">
        <v>658</v>
      </c>
      <c r="I25" s="334" t="s">
        <v>659</v>
      </c>
      <c r="J25" s="335" t="s">
        <v>625</v>
      </c>
    </row>
    <row r="26" spans="2:10" ht="18" customHeight="1">
      <c r="B26" s="350" t="s">
        <v>687</v>
      </c>
      <c r="C26" s="354" t="s">
        <v>552</v>
      </c>
      <c r="D26" s="338" t="s">
        <v>671</v>
      </c>
      <c r="E26" s="339" t="s">
        <v>675</v>
      </c>
      <c r="F26" s="339" t="s">
        <v>639</v>
      </c>
      <c r="G26" s="339" t="s">
        <v>650</v>
      </c>
      <c r="H26" s="377" t="s">
        <v>658</v>
      </c>
      <c r="I26" s="377" t="s">
        <v>659</v>
      </c>
      <c r="J26" s="374" t="s">
        <v>625</v>
      </c>
    </row>
    <row r="27" spans="2:10" ht="18" customHeight="1">
      <c r="B27" s="350" t="s">
        <v>687</v>
      </c>
      <c r="C27" s="354" t="s">
        <v>552</v>
      </c>
      <c r="D27" s="338" t="s">
        <v>676</v>
      </c>
      <c r="E27" s="339" t="s">
        <v>629</v>
      </c>
      <c r="F27" s="339" t="s">
        <v>651</v>
      </c>
      <c r="G27" s="339" t="s">
        <v>652</v>
      </c>
      <c r="H27" s="377" t="s">
        <v>658</v>
      </c>
      <c r="I27" s="377" t="s">
        <v>659</v>
      </c>
      <c r="J27" s="374" t="s">
        <v>625</v>
      </c>
    </row>
    <row r="28" spans="2:10" ht="18" customHeight="1">
      <c r="B28" s="350" t="s">
        <v>687</v>
      </c>
      <c r="C28" s="355" t="s">
        <v>552</v>
      </c>
      <c r="D28" s="338" t="s">
        <v>661</v>
      </c>
      <c r="E28" s="339" t="s">
        <v>640</v>
      </c>
      <c r="F28" s="339" t="s">
        <v>631</v>
      </c>
      <c r="G28" s="339" t="s">
        <v>662</v>
      </c>
      <c r="H28" s="377" t="s">
        <v>658</v>
      </c>
      <c r="I28" s="377" t="s">
        <v>659</v>
      </c>
      <c r="J28" s="374" t="s">
        <v>625</v>
      </c>
    </row>
    <row r="29" spans="2:10" ht="18" customHeight="1">
      <c r="B29" s="350" t="s">
        <v>687</v>
      </c>
      <c r="C29" s="354" t="s">
        <v>552</v>
      </c>
      <c r="D29" s="338" t="s">
        <v>665</v>
      </c>
      <c r="E29" s="339" t="s">
        <v>654</v>
      </c>
      <c r="F29" s="339" t="s">
        <v>634</v>
      </c>
      <c r="G29" s="339" t="s">
        <v>663</v>
      </c>
      <c r="H29" s="377" t="s">
        <v>658</v>
      </c>
      <c r="I29" s="377" t="s">
        <v>659</v>
      </c>
      <c r="J29" s="374" t="s">
        <v>625</v>
      </c>
    </row>
    <row r="30" spans="2:10" ht="18" customHeight="1">
      <c r="B30" s="350" t="s">
        <v>687</v>
      </c>
      <c r="C30" s="354" t="s">
        <v>552</v>
      </c>
      <c r="D30" s="338" t="s">
        <v>689</v>
      </c>
      <c r="E30" s="381" t="s">
        <v>685</v>
      </c>
      <c r="F30" s="339" t="s">
        <v>636</v>
      </c>
      <c r="G30" s="339" t="s">
        <v>655</v>
      </c>
      <c r="H30" s="377" t="s">
        <v>658</v>
      </c>
      <c r="I30" s="377" t="s">
        <v>659</v>
      </c>
      <c r="J30" s="374" t="s">
        <v>625</v>
      </c>
    </row>
    <row r="31" spans="2:10" ht="18" customHeight="1">
      <c r="B31" s="350" t="s">
        <v>687</v>
      </c>
      <c r="C31" s="356" t="s">
        <v>552</v>
      </c>
      <c r="D31" s="344"/>
      <c r="E31" s="382" t="s">
        <v>692</v>
      </c>
      <c r="F31" s="345" t="s">
        <v>656</v>
      </c>
      <c r="G31" s="345" t="s">
        <v>664</v>
      </c>
      <c r="H31" s="379" t="s">
        <v>658</v>
      </c>
      <c r="I31" s="379" t="s">
        <v>659</v>
      </c>
      <c r="J31" s="376" t="s">
        <v>625</v>
      </c>
    </row>
    <row r="32" spans="2:10" ht="18" customHeight="1">
      <c r="B32" s="350" t="s">
        <v>687</v>
      </c>
      <c r="C32" s="353" t="s">
        <v>610</v>
      </c>
      <c r="D32" s="333" t="s">
        <v>657</v>
      </c>
      <c r="E32" s="334" t="s">
        <v>666</v>
      </c>
      <c r="F32" s="334" t="s">
        <v>647</v>
      </c>
      <c r="G32" s="334" t="s">
        <v>648</v>
      </c>
      <c r="H32" s="334" t="s">
        <v>658</v>
      </c>
      <c r="I32" s="334" t="s">
        <v>659</v>
      </c>
      <c r="J32" s="335" t="s">
        <v>625</v>
      </c>
    </row>
    <row r="33" spans="2:10" ht="18" customHeight="1">
      <c r="B33" s="350" t="s">
        <v>687</v>
      </c>
      <c r="C33" s="354" t="s">
        <v>610</v>
      </c>
      <c r="D33" s="338" t="s">
        <v>626</v>
      </c>
      <c r="E33" s="339" t="s">
        <v>627</v>
      </c>
      <c r="F33" s="339" t="s">
        <v>639</v>
      </c>
      <c r="G33" s="339" t="s">
        <v>650</v>
      </c>
      <c r="H33" s="377" t="s">
        <v>658</v>
      </c>
      <c r="I33" s="377" t="s">
        <v>659</v>
      </c>
      <c r="J33" s="374" t="s">
        <v>625</v>
      </c>
    </row>
    <row r="34" spans="2:10" ht="18" customHeight="1">
      <c r="B34" s="350" t="s">
        <v>687</v>
      </c>
      <c r="C34" s="354" t="s">
        <v>610</v>
      </c>
      <c r="D34" s="338" t="s">
        <v>660</v>
      </c>
      <c r="E34" s="339" t="s">
        <v>629</v>
      </c>
      <c r="F34" s="339" t="s">
        <v>651</v>
      </c>
      <c r="G34" s="339" t="s">
        <v>652</v>
      </c>
      <c r="H34" s="377" t="s">
        <v>658</v>
      </c>
      <c r="I34" s="377" t="s">
        <v>659</v>
      </c>
      <c r="J34" s="374" t="s">
        <v>625</v>
      </c>
    </row>
    <row r="35" spans="2:10" ht="18" customHeight="1">
      <c r="B35" s="357" t="s">
        <v>687</v>
      </c>
      <c r="C35" s="355" t="s">
        <v>610</v>
      </c>
      <c r="D35" s="338" t="s">
        <v>630</v>
      </c>
      <c r="E35" s="339" t="s">
        <v>640</v>
      </c>
      <c r="F35" s="339" t="s">
        <v>631</v>
      </c>
      <c r="G35" s="339" t="s">
        <v>662</v>
      </c>
      <c r="H35" s="377" t="s">
        <v>658</v>
      </c>
      <c r="I35" s="377" t="s">
        <v>659</v>
      </c>
      <c r="J35" s="374" t="s">
        <v>625</v>
      </c>
    </row>
    <row r="36" spans="2:10" ht="18" customHeight="1">
      <c r="B36" s="350" t="s">
        <v>687</v>
      </c>
      <c r="C36" s="354" t="s">
        <v>610</v>
      </c>
      <c r="D36" s="338" t="s">
        <v>633</v>
      </c>
      <c r="E36" s="339" t="s">
        <v>641</v>
      </c>
      <c r="F36" s="339" t="s">
        <v>634</v>
      </c>
      <c r="G36" s="339" t="s">
        <v>663</v>
      </c>
      <c r="H36" s="377" t="s">
        <v>658</v>
      </c>
      <c r="I36" s="377" t="s">
        <v>659</v>
      </c>
      <c r="J36" s="374" t="s">
        <v>625</v>
      </c>
    </row>
    <row r="37" spans="2:10" ht="18" customHeight="1">
      <c r="B37" s="350" t="s">
        <v>687</v>
      </c>
      <c r="C37" s="354" t="s">
        <v>610</v>
      </c>
      <c r="D37" s="338" t="s">
        <v>689</v>
      </c>
      <c r="E37" s="381" t="s">
        <v>685</v>
      </c>
      <c r="F37" s="339" t="s">
        <v>636</v>
      </c>
      <c r="G37" s="339" t="s">
        <v>655</v>
      </c>
      <c r="H37" s="377" t="s">
        <v>658</v>
      </c>
      <c r="I37" s="377" t="s">
        <v>659</v>
      </c>
      <c r="J37" s="374" t="s">
        <v>625</v>
      </c>
    </row>
    <row r="38" spans="2:10" ht="18" customHeight="1">
      <c r="B38" s="350" t="s">
        <v>687</v>
      </c>
      <c r="C38" s="356" t="s">
        <v>610</v>
      </c>
      <c r="D38" s="344"/>
      <c r="E38" s="382" t="s">
        <v>692</v>
      </c>
      <c r="F38" s="345" t="s">
        <v>656</v>
      </c>
      <c r="G38" s="345" t="s">
        <v>664</v>
      </c>
      <c r="H38" s="379" t="s">
        <v>658</v>
      </c>
      <c r="I38" s="379" t="s">
        <v>659</v>
      </c>
      <c r="J38" s="376" t="s">
        <v>625</v>
      </c>
    </row>
    <row r="39" spans="2:10" ht="18" customHeight="1">
      <c r="B39" s="350" t="s">
        <v>687</v>
      </c>
      <c r="C39" s="353" t="s">
        <v>611</v>
      </c>
      <c r="D39" s="333" t="s">
        <v>657</v>
      </c>
      <c r="E39" s="334" t="s">
        <v>666</v>
      </c>
      <c r="F39" s="334" t="s">
        <v>647</v>
      </c>
      <c r="G39" s="334" t="s">
        <v>648</v>
      </c>
      <c r="H39" s="334" t="s">
        <v>658</v>
      </c>
      <c r="I39" s="334" t="s">
        <v>659</v>
      </c>
      <c r="J39" s="335" t="s">
        <v>625</v>
      </c>
    </row>
    <row r="40" spans="2:10" ht="18" customHeight="1">
      <c r="B40" s="350" t="s">
        <v>687</v>
      </c>
      <c r="C40" s="354" t="s">
        <v>611</v>
      </c>
      <c r="D40" s="338" t="s">
        <v>626</v>
      </c>
      <c r="E40" s="339" t="s">
        <v>667</v>
      </c>
      <c r="F40" s="339" t="s">
        <v>639</v>
      </c>
      <c r="G40" s="339" t="s">
        <v>650</v>
      </c>
      <c r="H40" s="377" t="s">
        <v>658</v>
      </c>
      <c r="I40" s="377" t="s">
        <v>659</v>
      </c>
      <c r="J40" s="374" t="s">
        <v>625</v>
      </c>
    </row>
    <row r="41" spans="2:10" ht="18" customHeight="1">
      <c r="B41" s="350" t="s">
        <v>687</v>
      </c>
      <c r="C41" s="354" t="s">
        <v>611</v>
      </c>
      <c r="D41" s="338" t="s">
        <v>660</v>
      </c>
      <c r="E41" s="339" t="s">
        <v>629</v>
      </c>
      <c r="F41" s="339" t="s">
        <v>651</v>
      </c>
      <c r="G41" s="339" t="s">
        <v>652</v>
      </c>
      <c r="H41" s="377" t="s">
        <v>658</v>
      </c>
      <c r="I41" s="377" t="s">
        <v>659</v>
      </c>
      <c r="J41" s="374" t="s">
        <v>625</v>
      </c>
    </row>
    <row r="42" spans="2:10" ht="18" customHeight="1">
      <c r="B42" s="350" t="s">
        <v>687</v>
      </c>
      <c r="C42" s="355" t="s">
        <v>611</v>
      </c>
      <c r="D42" s="338" t="s">
        <v>661</v>
      </c>
      <c r="E42" s="339" t="s">
        <v>640</v>
      </c>
      <c r="F42" s="339" t="s">
        <v>631</v>
      </c>
      <c r="G42" s="339" t="s">
        <v>662</v>
      </c>
      <c r="H42" s="377" t="s">
        <v>658</v>
      </c>
      <c r="I42" s="377" t="s">
        <v>659</v>
      </c>
      <c r="J42" s="374" t="s">
        <v>625</v>
      </c>
    </row>
    <row r="43" spans="2:10" ht="18" customHeight="1">
      <c r="B43" s="350" t="s">
        <v>687</v>
      </c>
      <c r="C43" s="354" t="s">
        <v>611</v>
      </c>
      <c r="D43" s="338" t="s">
        <v>665</v>
      </c>
      <c r="E43" s="339" t="s">
        <v>641</v>
      </c>
      <c r="F43" s="339" t="s">
        <v>634</v>
      </c>
      <c r="G43" s="339" t="s">
        <v>663</v>
      </c>
      <c r="H43" s="377" t="s">
        <v>658</v>
      </c>
      <c r="I43" s="377" t="s">
        <v>659</v>
      </c>
      <c r="J43" s="374" t="s">
        <v>625</v>
      </c>
    </row>
    <row r="44" spans="2:10" ht="18" customHeight="1">
      <c r="B44" s="350" t="s">
        <v>687</v>
      </c>
      <c r="C44" s="354" t="s">
        <v>611</v>
      </c>
      <c r="D44" s="338" t="s">
        <v>689</v>
      </c>
      <c r="E44" s="381" t="s">
        <v>685</v>
      </c>
      <c r="F44" s="339" t="s">
        <v>636</v>
      </c>
      <c r="G44" s="339" t="s">
        <v>655</v>
      </c>
      <c r="H44" s="377" t="s">
        <v>658</v>
      </c>
      <c r="I44" s="377" t="s">
        <v>659</v>
      </c>
      <c r="J44" s="374" t="s">
        <v>625</v>
      </c>
    </row>
    <row r="45" spans="2:10" ht="18" customHeight="1">
      <c r="B45" s="350" t="s">
        <v>687</v>
      </c>
      <c r="C45" s="356" t="s">
        <v>611</v>
      </c>
      <c r="D45" s="344"/>
      <c r="E45" s="382" t="s">
        <v>692</v>
      </c>
      <c r="F45" s="345" t="s">
        <v>656</v>
      </c>
      <c r="G45" s="345" t="s">
        <v>664</v>
      </c>
      <c r="H45" s="379" t="s">
        <v>658</v>
      </c>
      <c r="I45" s="379" t="s">
        <v>659</v>
      </c>
      <c r="J45" s="376" t="s">
        <v>625</v>
      </c>
    </row>
    <row r="46" spans="2:10" ht="18" customHeight="1">
      <c r="B46" s="350" t="s">
        <v>687</v>
      </c>
      <c r="C46" s="353" t="s">
        <v>14</v>
      </c>
      <c r="D46" s="333" t="s">
        <v>657</v>
      </c>
      <c r="E46" s="334" t="s">
        <v>666</v>
      </c>
      <c r="F46" s="334" t="s">
        <v>647</v>
      </c>
      <c r="G46" s="334" t="s">
        <v>648</v>
      </c>
      <c r="H46" s="334" t="s">
        <v>658</v>
      </c>
      <c r="I46" s="334" t="s">
        <v>659</v>
      </c>
      <c r="J46" s="335" t="s">
        <v>625</v>
      </c>
    </row>
    <row r="47" spans="2:10" ht="18" customHeight="1">
      <c r="B47" s="350" t="s">
        <v>687</v>
      </c>
      <c r="C47" s="354" t="s">
        <v>14</v>
      </c>
      <c r="D47" s="338" t="s">
        <v>626</v>
      </c>
      <c r="E47" s="339" t="s">
        <v>667</v>
      </c>
      <c r="F47" s="339" t="s">
        <v>649</v>
      </c>
      <c r="G47" s="339" t="s">
        <v>650</v>
      </c>
      <c r="H47" s="377" t="s">
        <v>658</v>
      </c>
      <c r="I47" s="377" t="s">
        <v>659</v>
      </c>
      <c r="J47" s="374" t="s">
        <v>625</v>
      </c>
    </row>
    <row r="48" spans="2:10" ht="18" customHeight="1">
      <c r="B48" s="350" t="s">
        <v>687</v>
      </c>
      <c r="C48" s="354" t="s">
        <v>14</v>
      </c>
      <c r="D48" s="338" t="s">
        <v>660</v>
      </c>
      <c r="E48" s="339" t="s">
        <v>629</v>
      </c>
      <c r="F48" s="339" t="s">
        <v>651</v>
      </c>
      <c r="G48" s="339" t="s">
        <v>652</v>
      </c>
      <c r="H48" s="377" t="s">
        <v>658</v>
      </c>
      <c r="I48" s="377" t="s">
        <v>659</v>
      </c>
      <c r="J48" s="374" t="s">
        <v>625</v>
      </c>
    </row>
    <row r="49" spans="2:10" ht="18" customHeight="1">
      <c r="B49" s="350" t="s">
        <v>687</v>
      </c>
      <c r="C49" s="355" t="s">
        <v>14</v>
      </c>
      <c r="D49" s="338" t="s">
        <v>661</v>
      </c>
      <c r="E49" s="339" t="s">
        <v>653</v>
      </c>
      <c r="F49" s="339" t="s">
        <v>631</v>
      </c>
      <c r="G49" s="339" t="s">
        <v>662</v>
      </c>
      <c r="H49" s="377" t="s">
        <v>658</v>
      </c>
      <c r="I49" s="377" t="s">
        <v>659</v>
      </c>
      <c r="J49" s="374" t="s">
        <v>625</v>
      </c>
    </row>
    <row r="50" spans="2:10" ht="18" customHeight="1">
      <c r="B50" s="350" t="s">
        <v>687</v>
      </c>
      <c r="C50" s="354" t="s">
        <v>14</v>
      </c>
      <c r="D50" s="338" t="s">
        <v>665</v>
      </c>
      <c r="E50" s="339" t="s">
        <v>654</v>
      </c>
      <c r="F50" s="339" t="s">
        <v>643</v>
      </c>
      <c r="G50" s="339" t="s">
        <v>663</v>
      </c>
      <c r="H50" s="377" t="s">
        <v>658</v>
      </c>
      <c r="I50" s="377" t="s">
        <v>659</v>
      </c>
      <c r="J50" s="374" t="s">
        <v>625</v>
      </c>
    </row>
    <row r="51" spans="2:10" ht="18" customHeight="1">
      <c r="B51" s="350" t="s">
        <v>687</v>
      </c>
      <c r="C51" s="354" t="s">
        <v>14</v>
      </c>
      <c r="D51" s="338" t="s">
        <v>689</v>
      </c>
      <c r="E51" s="381" t="s">
        <v>691</v>
      </c>
      <c r="F51" s="339" t="s">
        <v>668</v>
      </c>
      <c r="G51" s="339" t="s">
        <v>655</v>
      </c>
      <c r="H51" s="377" t="s">
        <v>658</v>
      </c>
      <c r="I51" s="377" t="s">
        <v>659</v>
      </c>
      <c r="J51" s="374" t="s">
        <v>625</v>
      </c>
    </row>
    <row r="52" spans="2:10" ht="18" customHeight="1">
      <c r="B52" s="350" t="s">
        <v>687</v>
      </c>
      <c r="C52" s="356" t="s">
        <v>14</v>
      </c>
      <c r="D52" s="344"/>
      <c r="E52" s="382" t="s">
        <v>686</v>
      </c>
      <c r="F52" s="345" t="s">
        <v>656</v>
      </c>
      <c r="G52" s="345" t="s">
        <v>664</v>
      </c>
      <c r="H52" s="379" t="s">
        <v>658</v>
      </c>
      <c r="I52" s="379" t="s">
        <v>659</v>
      </c>
      <c r="J52" s="376" t="s">
        <v>625</v>
      </c>
    </row>
    <row r="53" spans="2:10" ht="18" customHeight="1">
      <c r="B53" s="350" t="s">
        <v>687</v>
      </c>
      <c r="C53" s="353" t="s">
        <v>3</v>
      </c>
      <c r="D53" s="333" t="s">
        <v>657</v>
      </c>
      <c r="E53" s="334" t="s">
        <v>666</v>
      </c>
      <c r="F53" s="334" t="s">
        <v>647</v>
      </c>
      <c r="G53" s="334" t="s">
        <v>648</v>
      </c>
      <c r="H53" s="334" t="s">
        <v>658</v>
      </c>
      <c r="I53" s="334" t="s">
        <v>659</v>
      </c>
      <c r="J53" s="335" t="s">
        <v>669</v>
      </c>
    </row>
    <row r="54" spans="2:10" ht="18" customHeight="1">
      <c r="B54" s="350" t="s">
        <v>687</v>
      </c>
      <c r="C54" s="354" t="s">
        <v>3</v>
      </c>
      <c r="D54" s="338" t="s">
        <v>626</v>
      </c>
      <c r="E54" s="339" t="s">
        <v>667</v>
      </c>
      <c r="F54" s="339" t="s">
        <v>649</v>
      </c>
      <c r="G54" s="339" t="s">
        <v>650</v>
      </c>
      <c r="H54" s="377" t="s">
        <v>658</v>
      </c>
      <c r="I54" s="377" t="s">
        <v>659</v>
      </c>
      <c r="J54" s="378" t="s">
        <v>669</v>
      </c>
    </row>
    <row r="55" spans="2:10" ht="18" customHeight="1">
      <c r="B55" s="350" t="s">
        <v>687</v>
      </c>
      <c r="C55" s="354" t="s">
        <v>3</v>
      </c>
      <c r="D55" s="338" t="s">
        <v>660</v>
      </c>
      <c r="E55" s="339" t="s">
        <v>629</v>
      </c>
      <c r="F55" s="339" t="s">
        <v>651</v>
      </c>
      <c r="G55" s="339" t="s">
        <v>652</v>
      </c>
      <c r="H55" s="377" t="s">
        <v>658</v>
      </c>
      <c r="I55" s="377" t="s">
        <v>659</v>
      </c>
      <c r="J55" s="378" t="s">
        <v>669</v>
      </c>
    </row>
    <row r="56" spans="2:10" ht="18" customHeight="1">
      <c r="B56" s="350" t="s">
        <v>687</v>
      </c>
      <c r="C56" s="355" t="s">
        <v>3</v>
      </c>
      <c r="D56" s="338" t="s">
        <v>661</v>
      </c>
      <c r="E56" s="339" t="s">
        <v>640</v>
      </c>
      <c r="F56" s="339" t="s">
        <v>631</v>
      </c>
      <c r="G56" s="339" t="s">
        <v>677</v>
      </c>
      <c r="H56" s="377" t="s">
        <v>658</v>
      </c>
      <c r="I56" s="377" t="s">
        <v>659</v>
      </c>
      <c r="J56" s="378" t="s">
        <v>669</v>
      </c>
    </row>
    <row r="57" spans="2:10" ht="18" customHeight="1">
      <c r="B57" s="350" t="s">
        <v>687</v>
      </c>
      <c r="C57" s="354" t="s">
        <v>3</v>
      </c>
      <c r="D57" s="338" t="s">
        <v>633</v>
      </c>
      <c r="E57" s="339" t="s">
        <v>641</v>
      </c>
      <c r="F57" s="339" t="s">
        <v>634</v>
      </c>
      <c r="G57" s="339" t="s">
        <v>678</v>
      </c>
      <c r="H57" s="377" t="s">
        <v>658</v>
      </c>
      <c r="I57" s="377" t="s">
        <v>659</v>
      </c>
      <c r="J57" s="378" t="s">
        <v>669</v>
      </c>
    </row>
    <row r="58" spans="2:10" ht="18" customHeight="1">
      <c r="B58" s="350" t="s">
        <v>687</v>
      </c>
      <c r="C58" s="354" t="s">
        <v>3</v>
      </c>
      <c r="D58" s="338" t="s">
        <v>689</v>
      </c>
      <c r="E58" s="381" t="s">
        <v>691</v>
      </c>
      <c r="F58" s="339" t="s">
        <v>636</v>
      </c>
      <c r="G58" s="339" t="s">
        <v>655</v>
      </c>
      <c r="H58" s="377" t="s">
        <v>658</v>
      </c>
      <c r="I58" s="377" t="s">
        <v>659</v>
      </c>
      <c r="J58" s="378" t="s">
        <v>669</v>
      </c>
    </row>
    <row r="59" spans="2:10" ht="18" customHeight="1" thickBot="1">
      <c r="B59" s="350" t="s">
        <v>687</v>
      </c>
      <c r="C59" s="356" t="s">
        <v>3</v>
      </c>
      <c r="D59" s="344"/>
      <c r="E59" s="382" t="s">
        <v>686</v>
      </c>
      <c r="F59" s="345" t="s">
        <v>644</v>
      </c>
      <c r="G59" s="345" t="s">
        <v>664</v>
      </c>
      <c r="H59" s="379" t="s">
        <v>658</v>
      </c>
      <c r="I59" s="379" t="s">
        <v>659</v>
      </c>
      <c r="J59" s="380" t="s">
        <v>669</v>
      </c>
    </row>
    <row r="60" spans="2:10" ht="18" customHeight="1">
      <c r="B60" s="358" t="s">
        <v>617</v>
      </c>
      <c r="C60" s="359" t="s">
        <v>6</v>
      </c>
      <c r="D60" s="360" t="s">
        <v>657</v>
      </c>
      <c r="E60" s="361" t="s">
        <v>622</v>
      </c>
      <c r="F60" s="361" t="s">
        <v>647</v>
      </c>
      <c r="G60" s="361" t="s">
        <v>648</v>
      </c>
      <c r="H60" s="361" t="s">
        <v>658</v>
      </c>
      <c r="I60" s="361" t="s">
        <v>659</v>
      </c>
      <c r="J60" s="362" t="s">
        <v>669</v>
      </c>
    </row>
    <row r="61" spans="2:10" ht="18" customHeight="1">
      <c r="B61" s="352" t="s">
        <v>617</v>
      </c>
      <c r="C61" s="354" t="s">
        <v>6</v>
      </c>
      <c r="D61" s="338" t="s">
        <v>679</v>
      </c>
      <c r="E61" s="339" t="s">
        <v>627</v>
      </c>
      <c r="F61" s="339" t="s">
        <v>649</v>
      </c>
      <c r="G61" s="339" t="s">
        <v>650</v>
      </c>
      <c r="H61" s="377" t="s">
        <v>658</v>
      </c>
      <c r="I61" s="377" t="s">
        <v>659</v>
      </c>
      <c r="J61" s="378" t="s">
        <v>669</v>
      </c>
    </row>
    <row r="62" spans="2:10" ht="18" customHeight="1">
      <c r="B62" s="352" t="s">
        <v>617</v>
      </c>
      <c r="C62" s="354" t="s">
        <v>6</v>
      </c>
      <c r="D62" s="338" t="s">
        <v>676</v>
      </c>
      <c r="E62" s="339" t="s">
        <v>629</v>
      </c>
      <c r="F62" s="339" t="s">
        <v>651</v>
      </c>
      <c r="G62" s="339" t="s">
        <v>652</v>
      </c>
      <c r="H62" s="377" t="s">
        <v>658</v>
      </c>
      <c r="I62" s="377" t="s">
        <v>659</v>
      </c>
      <c r="J62" s="378" t="s">
        <v>669</v>
      </c>
    </row>
    <row r="63" spans="2:10" ht="18" customHeight="1">
      <c r="B63" s="352" t="s">
        <v>617</v>
      </c>
      <c r="C63" s="355" t="s">
        <v>6</v>
      </c>
      <c r="D63" s="338" t="s">
        <v>661</v>
      </c>
      <c r="E63" s="339" t="s">
        <v>653</v>
      </c>
      <c r="F63" s="339" t="s">
        <v>670</v>
      </c>
      <c r="G63" s="339" t="s">
        <v>662</v>
      </c>
      <c r="H63" s="377" t="s">
        <v>658</v>
      </c>
      <c r="I63" s="377" t="s">
        <v>659</v>
      </c>
      <c r="J63" s="378" t="s">
        <v>669</v>
      </c>
    </row>
    <row r="64" spans="2:10" ht="18" customHeight="1">
      <c r="B64" s="352" t="s">
        <v>617</v>
      </c>
      <c r="C64" s="354" t="s">
        <v>6</v>
      </c>
      <c r="D64" s="338" t="s">
        <v>665</v>
      </c>
      <c r="E64" s="339" t="s">
        <v>654</v>
      </c>
      <c r="F64" s="339" t="s">
        <v>634</v>
      </c>
      <c r="G64" s="339" t="s">
        <v>663</v>
      </c>
      <c r="H64" s="377" t="s">
        <v>658</v>
      </c>
      <c r="I64" s="377" t="s">
        <v>659</v>
      </c>
      <c r="J64" s="378" t="s">
        <v>669</v>
      </c>
    </row>
    <row r="65" spans="2:10" ht="18" customHeight="1">
      <c r="B65" s="352" t="s">
        <v>617</v>
      </c>
      <c r="C65" s="354" t="s">
        <v>6</v>
      </c>
      <c r="D65" s="338" t="s">
        <v>689</v>
      </c>
      <c r="E65" s="381" t="s">
        <v>691</v>
      </c>
      <c r="F65" s="339" t="s">
        <v>668</v>
      </c>
      <c r="G65" s="339" t="s">
        <v>655</v>
      </c>
      <c r="H65" s="377" t="s">
        <v>658</v>
      </c>
      <c r="I65" s="377" t="s">
        <v>659</v>
      </c>
      <c r="J65" s="378" t="s">
        <v>669</v>
      </c>
    </row>
    <row r="66" spans="2:10" ht="18" customHeight="1">
      <c r="B66" s="352" t="s">
        <v>617</v>
      </c>
      <c r="C66" s="356" t="s">
        <v>6</v>
      </c>
      <c r="D66" s="344"/>
      <c r="E66" s="382" t="s">
        <v>686</v>
      </c>
      <c r="F66" s="345" t="s">
        <v>656</v>
      </c>
      <c r="G66" s="345" t="s">
        <v>664</v>
      </c>
      <c r="H66" s="379" t="s">
        <v>658</v>
      </c>
      <c r="I66" s="379" t="s">
        <v>659</v>
      </c>
      <c r="J66" s="380" t="s">
        <v>669</v>
      </c>
    </row>
    <row r="67" spans="2:10" ht="18" customHeight="1">
      <c r="B67" s="352" t="s">
        <v>617</v>
      </c>
      <c r="C67" s="353" t="s">
        <v>4</v>
      </c>
      <c r="D67" s="333" t="s">
        <v>657</v>
      </c>
      <c r="E67" s="334" t="s">
        <v>622</v>
      </c>
      <c r="F67" s="334" t="s">
        <v>647</v>
      </c>
      <c r="G67" s="334" t="s">
        <v>648</v>
      </c>
      <c r="H67" s="334" t="s">
        <v>658</v>
      </c>
      <c r="I67" s="334" t="s">
        <v>659</v>
      </c>
      <c r="J67" s="335" t="s">
        <v>669</v>
      </c>
    </row>
    <row r="68" spans="2:10" ht="18" customHeight="1">
      <c r="B68" s="352" t="s">
        <v>617</v>
      </c>
      <c r="C68" s="354" t="s">
        <v>4</v>
      </c>
      <c r="D68" s="338" t="s">
        <v>626</v>
      </c>
      <c r="E68" s="339" t="s">
        <v>627</v>
      </c>
      <c r="F68" s="339" t="s">
        <v>649</v>
      </c>
      <c r="G68" s="339" t="s">
        <v>650</v>
      </c>
      <c r="H68" s="377" t="s">
        <v>658</v>
      </c>
      <c r="I68" s="377" t="s">
        <v>659</v>
      </c>
      <c r="J68" s="378" t="s">
        <v>669</v>
      </c>
    </row>
    <row r="69" spans="2:10" ht="18" customHeight="1">
      <c r="B69" s="352" t="s">
        <v>617</v>
      </c>
      <c r="C69" s="354" t="s">
        <v>4</v>
      </c>
      <c r="D69" s="338" t="s">
        <v>660</v>
      </c>
      <c r="E69" s="339" t="s">
        <v>629</v>
      </c>
      <c r="F69" s="339" t="s">
        <v>651</v>
      </c>
      <c r="G69" s="339" t="s">
        <v>652</v>
      </c>
      <c r="H69" s="377" t="s">
        <v>658</v>
      </c>
      <c r="I69" s="377" t="s">
        <v>659</v>
      </c>
      <c r="J69" s="378" t="s">
        <v>669</v>
      </c>
    </row>
    <row r="70" spans="2:10" ht="18" customHeight="1">
      <c r="B70" s="357" t="s">
        <v>617</v>
      </c>
      <c r="C70" s="355" t="s">
        <v>4</v>
      </c>
      <c r="D70" s="338" t="s">
        <v>661</v>
      </c>
      <c r="E70" s="339" t="s">
        <v>640</v>
      </c>
      <c r="F70" s="339" t="s">
        <v>670</v>
      </c>
      <c r="G70" s="339" t="s">
        <v>662</v>
      </c>
      <c r="H70" s="377" t="s">
        <v>658</v>
      </c>
      <c r="I70" s="377" t="s">
        <v>659</v>
      </c>
      <c r="J70" s="378" t="s">
        <v>669</v>
      </c>
    </row>
    <row r="71" spans="2:10" ht="18" customHeight="1">
      <c r="B71" s="352" t="s">
        <v>617</v>
      </c>
      <c r="C71" s="354" t="s">
        <v>4</v>
      </c>
      <c r="D71" s="338" t="s">
        <v>665</v>
      </c>
      <c r="E71" s="339" t="s">
        <v>654</v>
      </c>
      <c r="F71" s="339" t="s">
        <v>634</v>
      </c>
      <c r="G71" s="339" t="s">
        <v>663</v>
      </c>
      <c r="H71" s="377" t="s">
        <v>658</v>
      </c>
      <c r="I71" s="377" t="s">
        <v>659</v>
      </c>
      <c r="J71" s="378" t="s">
        <v>669</v>
      </c>
    </row>
    <row r="72" spans="2:10" ht="18" customHeight="1">
      <c r="B72" s="352" t="s">
        <v>617</v>
      </c>
      <c r="C72" s="354" t="s">
        <v>4</v>
      </c>
      <c r="D72" s="338" t="s">
        <v>689</v>
      </c>
      <c r="E72" s="381" t="s">
        <v>691</v>
      </c>
      <c r="F72" s="339" t="s">
        <v>668</v>
      </c>
      <c r="G72" s="339" t="s">
        <v>655</v>
      </c>
      <c r="H72" s="377" t="s">
        <v>658</v>
      </c>
      <c r="I72" s="377" t="s">
        <v>659</v>
      </c>
      <c r="J72" s="378" t="s">
        <v>669</v>
      </c>
    </row>
    <row r="73" spans="2:10" ht="18" customHeight="1">
      <c r="B73" s="352" t="s">
        <v>617</v>
      </c>
      <c r="C73" s="356" t="s">
        <v>4</v>
      </c>
      <c r="D73" s="344"/>
      <c r="E73" s="382" t="s">
        <v>686</v>
      </c>
      <c r="F73" s="345" t="s">
        <v>656</v>
      </c>
      <c r="G73" s="345" t="s">
        <v>664</v>
      </c>
      <c r="H73" s="379" t="s">
        <v>658</v>
      </c>
      <c r="I73" s="379" t="s">
        <v>659</v>
      </c>
      <c r="J73" s="380" t="s">
        <v>669</v>
      </c>
    </row>
    <row r="74" spans="2:10" ht="18" customHeight="1">
      <c r="B74" s="352" t="s">
        <v>617</v>
      </c>
      <c r="C74" s="363" t="s">
        <v>612</v>
      </c>
      <c r="D74" s="333" t="s">
        <v>657</v>
      </c>
      <c r="E74" s="334" t="s">
        <v>622</v>
      </c>
      <c r="F74" s="334" t="s">
        <v>647</v>
      </c>
      <c r="G74" s="334" t="s">
        <v>648</v>
      </c>
      <c r="H74" s="334" t="s">
        <v>623</v>
      </c>
      <c r="I74" s="334" t="s">
        <v>659</v>
      </c>
      <c r="J74" s="364" t="s">
        <v>625</v>
      </c>
    </row>
    <row r="75" spans="2:10" ht="18" customHeight="1">
      <c r="B75" s="352" t="s">
        <v>617</v>
      </c>
      <c r="C75" s="363" t="s">
        <v>612</v>
      </c>
      <c r="D75" s="338" t="s">
        <v>671</v>
      </c>
      <c r="E75" s="339" t="s">
        <v>627</v>
      </c>
      <c r="F75" s="339" t="s">
        <v>639</v>
      </c>
      <c r="G75" s="339" t="s">
        <v>650</v>
      </c>
      <c r="H75" s="373" t="s">
        <v>623</v>
      </c>
      <c r="I75" s="377" t="s">
        <v>659</v>
      </c>
      <c r="J75" s="374" t="s">
        <v>625</v>
      </c>
    </row>
    <row r="76" spans="2:10" ht="18" customHeight="1">
      <c r="B76" s="352" t="s">
        <v>617</v>
      </c>
      <c r="C76" s="363" t="s">
        <v>612</v>
      </c>
      <c r="D76" s="338" t="s">
        <v>660</v>
      </c>
      <c r="E76" s="339" t="s">
        <v>629</v>
      </c>
      <c r="F76" s="339" t="s">
        <v>645</v>
      </c>
      <c r="G76" s="339" t="s">
        <v>652</v>
      </c>
      <c r="H76" s="373" t="s">
        <v>623</v>
      </c>
      <c r="I76" s="377" t="s">
        <v>659</v>
      </c>
      <c r="J76" s="374" t="s">
        <v>625</v>
      </c>
    </row>
    <row r="77" spans="2:10" ht="18" customHeight="1">
      <c r="B77" s="352" t="s">
        <v>617</v>
      </c>
      <c r="C77" s="355" t="s">
        <v>612</v>
      </c>
      <c r="D77" s="338" t="s">
        <v>630</v>
      </c>
      <c r="E77" s="339" t="s">
        <v>640</v>
      </c>
      <c r="F77" s="339" t="s">
        <v>631</v>
      </c>
      <c r="G77" s="339" t="s">
        <v>662</v>
      </c>
      <c r="H77" s="373" t="s">
        <v>623</v>
      </c>
      <c r="I77" s="377" t="s">
        <v>659</v>
      </c>
      <c r="J77" s="374" t="s">
        <v>625</v>
      </c>
    </row>
    <row r="78" spans="2:10" ht="18" customHeight="1">
      <c r="B78" s="352" t="s">
        <v>617</v>
      </c>
      <c r="C78" s="363" t="s">
        <v>612</v>
      </c>
      <c r="D78" s="338" t="s">
        <v>633</v>
      </c>
      <c r="E78" s="339" t="s">
        <v>641</v>
      </c>
      <c r="F78" s="339" t="s">
        <v>634</v>
      </c>
      <c r="G78" s="339" t="s">
        <v>663</v>
      </c>
      <c r="H78" s="373" t="s">
        <v>623</v>
      </c>
      <c r="I78" s="377" t="s">
        <v>659</v>
      </c>
      <c r="J78" s="374" t="s">
        <v>625</v>
      </c>
    </row>
    <row r="79" spans="2:10" ht="18" customHeight="1">
      <c r="B79" s="352" t="s">
        <v>617</v>
      </c>
      <c r="C79" s="363" t="s">
        <v>612</v>
      </c>
      <c r="D79" s="338" t="s">
        <v>690</v>
      </c>
      <c r="E79" s="381" t="s">
        <v>685</v>
      </c>
      <c r="F79" s="339" t="s">
        <v>668</v>
      </c>
      <c r="G79" s="339" t="s">
        <v>655</v>
      </c>
      <c r="H79" s="373" t="s">
        <v>623</v>
      </c>
      <c r="I79" s="377" t="s">
        <v>659</v>
      </c>
      <c r="J79" s="374" t="s">
        <v>625</v>
      </c>
    </row>
    <row r="80" spans="2:10" ht="18" customHeight="1" thickBot="1">
      <c r="B80" s="352" t="s">
        <v>617</v>
      </c>
      <c r="C80" s="363" t="s">
        <v>612</v>
      </c>
      <c r="D80" s="344"/>
      <c r="E80" s="382" t="s">
        <v>693</v>
      </c>
      <c r="F80" s="345" t="s">
        <v>656</v>
      </c>
      <c r="G80" s="345" t="s">
        <v>664</v>
      </c>
      <c r="H80" s="375" t="s">
        <v>623</v>
      </c>
      <c r="I80" s="379" t="s">
        <v>659</v>
      </c>
      <c r="J80" s="374" t="s">
        <v>625</v>
      </c>
    </row>
    <row r="81" spans="2:10" ht="18" customHeight="1">
      <c r="B81" s="365" t="s">
        <v>618</v>
      </c>
      <c r="C81" s="353" t="s">
        <v>7</v>
      </c>
      <c r="D81" s="333" t="s">
        <v>657</v>
      </c>
      <c r="E81" s="334" t="s">
        <v>622</v>
      </c>
      <c r="F81" s="334" t="s">
        <v>638</v>
      </c>
      <c r="G81" s="334" t="s">
        <v>648</v>
      </c>
      <c r="H81" s="334" t="s">
        <v>623</v>
      </c>
      <c r="I81" s="334" t="s">
        <v>659</v>
      </c>
      <c r="J81" s="335" t="s">
        <v>669</v>
      </c>
    </row>
    <row r="82" spans="2:10" ht="18" customHeight="1">
      <c r="B82" s="350" t="s">
        <v>618</v>
      </c>
      <c r="C82" s="354" t="s">
        <v>7</v>
      </c>
      <c r="D82" s="338" t="s">
        <v>671</v>
      </c>
      <c r="E82" s="339" t="s">
        <v>627</v>
      </c>
      <c r="F82" s="339" t="s">
        <v>639</v>
      </c>
      <c r="G82" s="339" t="s">
        <v>650</v>
      </c>
      <c r="H82" s="373" t="s">
        <v>623</v>
      </c>
      <c r="I82" s="377" t="s">
        <v>659</v>
      </c>
      <c r="J82" s="378" t="s">
        <v>669</v>
      </c>
    </row>
    <row r="83" spans="2:10" ht="18" customHeight="1">
      <c r="B83" s="350" t="s">
        <v>618</v>
      </c>
      <c r="C83" s="354" t="s">
        <v>7</v>
      </c>
      <c r="D83" s="338" t="s">
        <v>628</v>
      </c>
      <c r="E83" s="339" t="s">
        <v>629</v>
      </c>
      <c r="F83" s="339" t="s">
        <v>645</v>
      </c>
      <c r="G83" s="339" t="s">
        <v>646</v>
      </c>
      <c r="H83" s="373" t="s">
        <v>623</v>
      </c>
      <c r="I83" s="377" t="s">
        <v>659</v>
      </c>
      <c r="J83" s="378" t="s">
        <v>669</v>
      </c>
    </row>
    <row r="84" spans="2:10" ht="18" customHeight="1">
      <c r="B84" s="350" t="s">
        <v>618</v>
      </c>
      <c r="C84" s="355" t="s">
        <v>7</v>
      </c>
      <c r="D84" s="338" t="s">
        <v>630</v>
      </c>
      <c r="E84" s="339" t="s">
        <v>653</v>
      </c>
      <c r="F84" s="339" t="s">
        <v>631</v>
      </c>
      <c r="G84" s="339" t="s">
        <v>632</v>
      </c>
      <c r="H84" s="373" t="s">
        <v>623</v>
      </c>
      <c r="I84" s="377" t="s">
        <v>659</v>
      </c>
      <c r="J84" s="378" t="s">
        <v>669</v>
      </c>
    </row>
    <row r="85" spans="2:10" ht="18" customHeight="1">
      <c r="B85" s="350" t="s">
        <v>618</v>
      </c>
      <c r="C85" s="354" t="s">
        <v>7</v>
      </c>
      <c r="D85" s="338" t="s">
        <v>665</v>
      </c>
      <c r="E85" s="339" t="s">
        <v>654</v>
      </c>
      <c r="F85" s="339" t="s">
        <v>634</v>
      </c>
      <c r="G85" s="339" t="s">
        <v>663</v>
      </c>
      <c r="H85" s="373" t="s">
        <v>623</v>
      </c>
      <c r="I85" s="377" t="s">
        <v>659</v>
      </c>
      <c r="J85" s="378" t="s">
        <v>669</v>
      </c>
    </row>
    <row r="86" spans="2:10" ht="18" customHeight="1">
      <c r="B86" s="350" t="s">
        <v>618</v>
      </c>
      <c r="C86" s="354" t="s">
        <v>7</v>
      </c>
      <c r="D86" s="338" t="s">
        <v>689</v>
      </c>
      <c r="E86" s="381" t="s">
        <v>691</v>
      </c>
      <c r="F86" s="339" t="s">
        <v>668</v>
      </c>
      <c r="G86" s="339" t="s">
        <v>655</v>
      </c>
      <c r="H86" s="373" t="s">
        <v>623</v>
      </c>
      <c r="I86" s="377" t="s">
        <v>659</v>
      </c>
      <c r="J86" s="378" t="s">
        <v>669</v>
      </c>
    </row>
    <row r="87" spans="2:10" ht="18" customHeight="1">
      <c r="B87" s="350" t="s">
        <v>618</v>
      </c>
      <c r="C87" s="356" t="s">
        <v>7</v>
      </c>
      <c r="D87" s="344"/>
      <c r="E87" s="382" t="s">
        <v>686</v>
      </c>
      <c r="F87" s="345" t="s">
        <v>656</v>
      </c>
      <c r="G87" s="345" t="s">
        <v>664</v>
      </c>
      <c r="H87" s="375" t="s">
        <v>623</v>
      </c>
      <c r="I87" s="379" t="s">
        <v>659</v>
      </c>
      <c r="J87" s="380" t="s">
        <v>669</v>
      </c>
    </row>
    <row r="88" spans="2:10" ht="18" customHeight="1">
      <c r="B88" s="350" t="s">
        <v>618</v>
      </c>
      <c r="C88" s="353" t="s">
        <v>8</v>
      </c>
      <c r="D88" s="333" t="s">
        <v>657</v>
      </c>
      <c r="E88" s="334" t="s">
        <v>622</v>
      </c>
      <c r="F88" s="334" t="s">
        <v>647</v>
      </c>
      <c r="G88" s="334" t="s">
        <v>648</v>
      </c>
      <c r="H88" s="334" t="s">
        <v>658</v>
      </c>
      <c r="I88" s="334" t="s">
        <v>659</v>
      </c>
      <c r="J88" s="335" t="s">
        <v>669</v>
      </c>
    </row>
    <row r="89" spans="2:10" ht="18" customHeight="1">
      <c r="B89" s="350" t="s">
        <v>618</v>
      </c>
      <c r="C89" s="354" t="s">
        <v>8</v>
      </c>
      <c r="D89" s="338" t="s">
        <v>671</v>
      </c>
      <c r="E89" s="339" t="s">
        <v>627</v>
      </c>
      <c r="F89" s="339" t="s">
        <v>649</v>
      </c>
      <c r="G89" s="339" t="s">
        <v>650</v>
      </c>
      <c r="H89" s="377" t="s">
        <v>658</v>
      </c>
      <c r="I89" s="377" t="s">
        <v>659</v>
      </c>
      <c r="J89" s="378" t="s">
        <v>669</v>
      </c>
    </row>
    <row r="90" spans="2:10" ht="18" customHeight="1">
      <c r="B90" s="350" t="s">
        <v>618</v>
      </c>
      <c r="C90" s="354" t="s">
        <v>8</v>
      </c>
      <c r="D90" s="338" t="s">
        <v>628</v>
      </c>
      <c r="E90" s="339" t="s">
        <v>672</v>
      </c>
      <c r="F90" s="339" t="s">
        <v>680</v>
      </c>
      <c r="G90" s="339" t="s">
        <v>652</v>
      </c>
      <c r="H90" s="377" t="s">
        <v>658</v>
      </c>
      <c r="I90" s="377" t="s">
        <v>659</v>
      </c>
      <c r="J90" s="378" t="s">
        <v>669</v>
      </c>
    </row>
    <row r="91" spans="2:10" ht="18" customHeight="1">
      <c r="B91" s="350" t="s">
        <v>618</v>
      </c>
      <c r="C91" s="355" t="s">
        <v>8</v>
      </c>
      <c r="D91" s="338" t="s">
        <v>630</v>
      </c>
      <c r="E91" s="339" t="s">
        <v>653</v>
      </c>
      <c r="F91" s="339" t="s">
        <v>631</v>
      </c>
      <c r="G91" s="339" t="s">
        <v>662</v>
      </c>
      <c r="H91" s="377" t="s">
        <v>658</v>
      </c>
      <c r="I91" s="377" t="s">
        <v>659</v>
      </c>
      <c r="J91" s="378" t="s">
        <v>669</v>
      </c>
    </row>
    <row r="92" spans="2:10" ht="18" customHeight="1">
      <c r="B92" s="350" t="s">
        <v>618</v>
      </c>
      <c r="C92" s="354" t="s">
        <v>8</v>
      </c>
      <c r="D92" s="338" t="s">
        <v>665</v>
      </c>
      <c r="E92" s="339" t="s">
        <v>654</v>
      </c>
      <c r="F92" s="339" t="s">
        <v>634</v>
      </c>
      <c r="G92" s="339" t="s">
        <v>663</v>
      </c>
      <c r="H92" s="377" t="s">
        <v>658</v>
      </c>
      <c r="I92" s="377" t="s">
        <v>659</v>
      </c>
      <c r="J92" s="378" t="s">
        <v>669</v>
      </c>
    </row>
    <row r="93" spans="2:10" ht="18" customHeight="1">
      <c r="B93" s="350" t="s">
        <v>618</v>
      </c>
      <c r="C93" s="354" t="s">
        <v>8</v>
      </c>
      <c r="D93" s="338" t="s">
        <v>690</v>
      </c>
      <c r="E93" s="381" t="s">
        <v>691</v>
      </c>
      <c r="F93" s="339" t="s">
        <v>668</v>
      </c>
      <c r="G93" s="339" t="s">
        <v>655</v>
      </c>
      <c r="H93" s="377" t="s">
        <v>658</v>
      </c>
      <c r="I93" s="377" t="s">
        <v>659</v>
      </c>
      <c r="J93" s="378" t="s">
        <v>669</v>
      </c>
    </row>
    <row r="94" spans="2:10" ht="18" customHeight="1">
      <c r="B94" s="350" t="s">
        <v>618</v>
      </c>
      <c r="C94" s="356" t="s">
        <v>8</v>
      </c>
      <c r="D94" s="344"/>
      <c r="E94" s="382" t="s">
        <v>686</v>
      </c>
      <c r="F94" s="345" t="s">
        <v>656</v>
      </c>
      <c r="G94" s="345" t="s">
        <v>664</v>
      </c>
      <c r="H94" s="379" t="s">
        <v>658</v>
      </c>
      <c r="I94" s="379" t="s">
        <v>659</v>
      </c>
      <c r="J94" s="380" t="s">
        <v>669</v>
      </c>
    </row>
    <row r="95" spans="2:10" ht="18" customHeight="1">
      <c r="B95" s="357" t="s">
        <v>618</v>
      </c>
      <c r="C95" s="354" t="s">
        <v>554</v>
      </c>
      <c r="D95" s="333" t="s">
        <v>657</v>
      </c>
      <c r="E95" s="334" t="s">
        <v>622</v>
      </c>
      <c r="F95" s="334" t="s">
        <v>647</v>
      </c>
      <c r="G95" s="334" t="s">
        <v>648</v>
      </c>
      <c r="H95" s="334" t="s">
        <v>623</v>
      </c>
      <c r="I95" s="334" t="s">
        <v>659</v>
      </c>
      <c r="J95" s="340" t="s">
        <v>625</v>
      </c>
    </row>
    <row r="96" spans="2:10" ht="18" customHeight="1">
      <c r="B96" s="352" t="s">
        <v>618</v>
      </c>
      <c r="C96" s="354" t="s">
        <v>554</v>
      </c>
      <c r="D96" s="338" t="s">
        <v>671</v>
      </c>
      <c r="E96" s="339" t="s">
        <v>627</v>
      </c>
      <c r="F96" s="339" t="s">
        <v>639</v>
      </c>
      <c r="G96" s="339" t="s">
        <v>650</v>
      </c>
      <c r="H96" s="373" t="s">
        <v>623</v>
      </c>
      <c r="I96" s="377" t="s">
        <v>659</v>
      </c>
      <c r="J96" s="374" t="s">
        <v>625</v>
      </c>
    </row>
    <row r="97" spans="2:10" ht="18" customHeight="1">
      <c r="B97" s="352" t="s">
        <v>618</v>
      </c>
      <c r="C97" s="354" t="s">
        <v>554</v>
      </c>
      <c r="D97" s="338" t="s">
        <v>628</v>
      </c>
      <c r="E97" s="339" t="s">
        <v>629</v>
      </c>
      <c r="F97" s="339" t="s">
        <v>645</v>
      </c>
      <c r="G97" s="339" t="s">
        <v>652</v>
      </c>
      <c r="H97" s="373" t="s">
        <v>623</v>
      </c>
      <c r="I97" s="377" t="s">
        <v>659</v>
      </c>
      <c r="J97" s="374" t="s">
        <v>625</v>
      </c>
    </row>
    <row r="98" spans="2:10" ht="18" customHeight="1">
      <c r="B98" s="352" t="s">
        <v>618</v>
      </c>
      <c r="C98" s="355" t="s">
        <v>554</v>
      </c>
      <c r="D98" s="338" t="s">
        <v>661</v>
      </c>
      <c r="E98" s="339" t="s">
        <v>640</v>
      </c>
      <c r="F98" s="339" t="s">
        <v>631</v>
      </c>
      <c r="G98" s="339" t="s">
        <v>662</v>
      </c>
      <c r="H98" s="373" t="s">
        <v>623</v>
      </c>
      <c r="I98" s="377" t="s">
        <v>659</v>
      </c>
      <c r="J98" s="374" t="s">
        <v>625</v>
      </c>
    </row>
    <row r="99" spans="2:10" ht="18" customHeight="1">
      <c r="B99" s="352" t="s">
        <v>618</v>
      </c>
      <c r="C99" s="354" t="s">
        <v>554</v>
      </c>
      <c r="D99" s="338" t="s">
        <v>633</v>
      </c>
      <c r="E99" s="339" t="s">
        <v>641</v>
      </c>
      <c r="F99" s="339" t="s">
        <v>634</v>
      </c>
      <c r="G99" s="339" t="s">
        <v>663</v>
      </c>
      <c r="H99" s="373" t="s">
        <v>623</v>
      </c>
      <c r="I99" s="377" t="s">
        <v>659</v>
      </c>
      <c r="J99" s="374" t="s">
        <v>625</v>
      </c>
    </row>
    <row r="100" spans="2:10" ht="18" customHeight="1">
      <c r="B100" s="352" t="s">
        <v>618</v>
      </c>
      <c r="C100" s="354" t="s">
        <v>554</v>
      </c>
      <c r="D100" s="338" t="s">
        <v>689</v>
      </c>
      <c r="E100" s="381" t="s">
        <v>694</v>
      </c>
      <c r="F100" s="339" t="s">
        <v>668</v>
      </c>
      <c r="G100" s="339" t="s">
        <v>655</v>
      </c>
      <c r="H100" s="373" t="s">
        <v>623</v>
      </c>
      <c r="I100" s="377" t="s">
        <v>659</v>
      </c>
      <c r="J100" s="374" t="s">
        <v>625</v>
      </c>
    </row>
    <row r="101" spans="2:10" ht="18" customHeight="1">
      <c r="B101" s="352" t="s">
        <v>618</v>
      </c>
      <c r="C101" s="354" t="s">
        <v>554</v>
      </c>
      <c r="D101" s="344"/>
      <c r="E101" s="382" t="s">
        <v>695</v>
      </c>
      <c r="F101" s="345" t="s">
        <v>656</v>
      </c>
      <c r="G101" s="345" t="s">
        <v>664</v>
      </c>
      <c r="H101" s="375" t="s">
        <v>623</v>
      </c>
      <c r="I101" s="379" t="s">
        <v>659</v>
      </c>
      <c r="J101" s="374" t="s">
        <v>625</v>
      </c>
    </row>
    <row r="102" spans="2:10" ht="18" customHeight="1">
      <c r="B102" s="352" t="s">
        <v>618</v>
      </c>
      <c r="C102" s="353" t="s">
        <v>9</v>
      </c>
      <c r="D102" s="333" t="s">
        <v>657</v>
      </c>
      <c r="E102" s="334" t="s">
        <v>674</v>
      </c>
      <c r="F102" s="334" t="s">
        <v>647</v>
      </c>
      <c r="G102" s="334" t="s">
        <v>648</v>
      </c>
      <c r="H102" s="334" t="s">
        <v>623</v>
      </c>
      <c r="I102" s="334" t="s">
        <v>659</v>
      </c>
      <c r="J102" s="335" t="s">
        <v>669</v>
      </c>
    </row>
    <row r="103" spans="2:10" ht="18" customHeight="1">
      <c r="B103" s="352" t="s">
        <v>618</v>
      </c>
      <c r="C103" s="354" t="s">
        <v>9</v>
      </c>
      <c r="D103" s="338" t="s">
        <v>671</v>
      </c>
      <c r="E103" s="339" t="s">
        <v>627</v>
      </c>
      <c r="F103" s="339" t="s">
        <v>649</v>
      </c>
      <c r="G103" s="339" t="s">
        <v>650</v>
      </c>
      <c r="H103" s="373" t="s">
        <v>623</v>
      </c>
      <c r="I103" s="377" t="s">
        <v>659</v>
      </c>
      <c r="J103" s="378" t="s">
        <v>669</v>
      </c>
    </row>
    <row r="104" spans="2:10" ht="18" customHeight="1">
      <c r="B104" s="352" t="s">
        <v>618</v>
      </c>
      <c r="C104" s="354" t="s">
        <v>9</v>
      </c>
      <c r="D104" s="338" t="s">
        <v>628</v>
      </c>
      <c r="E104" s="339" t="s">
        <v>672</v>
      </c>
      <c r="F104" s="339" t="s">
        <v>645</v>
      </c>
      <c r="G104" s="339" t="s">
        <v>652</v>
      </c>
      <c r="H104" s="373" t="s">
        <v>623</v>
      </c>
      <c r="I104" s="377" t="s">
        <v>659</v>
      </c>
      <c r="J104" s="378" t="s">
        <v>669</v>
      </c>
    </row>
    <row r="105" spans="2:10" ht="18" customHeight="1">
      <c r="B105" s="352" t="s">
        <v>618</v>
      </c>
      <c r="C105" s="355" t="s">
        <v>9</v>
      </c>
      <c r="D105" s="338" t="s">
        <v>630</v>
      </c>
      <c r="E105" s="339" t="s">
        <v>653</v>
      </c>
      <c r="F105" s="339" t="s">
        <v>631</v>
      </c>
      <c r="G105" s="339" t="s">
        <v>662</v>
      </c>
      <c r="H105" s="373" t="s">
        <v>623</v>
      </c>
      <c r="I105" s="377" t="s">
        <v>659</v>
      </c>
      <c r="J105" s="378" t="s">
        <v>669</v>
      </c>
    </row>
    <row r="106" spans="2:10" ht="18" customHeight="1">
      <c r="B106" s="352" t="s">
        <v>618</v>
      </c>
      <c r="C106" s="354" t="s">
        <v>9</v>
      </c>
      <c r="D106" s="338" t="s">
        <v>665</v>
      </c>
      <c r="E106" s="339" t="s">
        <v>654</v>
      </c>
      <c r="F106" s="339" t="s">
        <v>634</v>
      </c>
      <c r="G106" s="339" t="s">
        <v>663</v>
      </c>
      <c r="H106" s="373" t="s">
        <v>623</v>
      </c>
      <c r="I106" s="377" t="s">
        <v>659</v>
      </c>
      <c r="J106" s="378" t="s">
        <v>669</v>
      </c>
    </row>
    <row r="107" spans="2:10" ht="18" customHeight="1">
      <c r="B107" s="352" t="s">
        <v>618</v>
      </c>
      <c r="C107" s="354" t="s">
        <v>9</v>
      </c>
      <c r="D107" s="338" t="s">
        <v>689</v>
      </c>
      <c r="E107" s="381" t="s">
        <v>691</v>
      </c>
      <c r="F107" s="339" t="s">
        <v>636</v>
      </c>
      <c r="G107" s="339" t="s">
        <v>655</v>
      </c>
      <c r="H107" s="373" t="s">
        <v>623</v>
      </c>
      <c r="I107" s="377" t="s">
        <v>659</v>
      </c>
      <c r="J107" s="378" t="s">
        <v>669</v>
      </c>
    </row>
    <row r="108" spans="2:10" ht="18" customHeight="1">
      <c r="B108" s="352" t="s">
        <v>618</v>
      </c>
      <c r="C108" s="356" t="s">
        <v>9</v>
      </c>
      <c r="D108" s="344"/>
      <c r="E108" s="382" t="s">
        <v>686</v>
      </c>
      <c r="F108" s="345" t="s">
        <v>656</v>
      </c>
      <c r="G108" s="345" t="s">
        <v>664</v>
      </c>
      <c r="H108" s="375" t="s">
        <v>623</v>
      </c>
      <c r="I108" s="379" t="s">
        <v>659</v>
      </c>
      <c r="J108" s="380" t="s">
        <v>669</v>
      </c>
    </row>
    <row r="109" spans="2:10" ht="18" customHeight="1">
      <c r="B109" s="352" t="s">
        <v>618</v>
      </c>
      <c r="C109" s="353" t="s">
        <v>10</v>
      </c>
      <c r="D109" s="333" t="s">
        <v>657</v>
      </c>
      <c r="E109" s="334" t="s">
        <v>666</v>
      </c>
      <c r="F109" s="334" t="s">
        <v>647</v>
      </c>
      <c r="G109" s="334" t="s">
        <v>648</v>
      </c>
      <c r="H109" s="334" t="s">
        <v>658</v>
      </c>
      <c r="I109" s="334" t="s">
        <v>659</v>
      </c>
      <c r="J109" s="335" t="s">
        <v>669</v>
      </c>
    </row>
    <row r="110" spans="2:10" ht="18" customHeight="1">
      <c r="B110" s="352" t="s">
        <v>618</v>
      </c>
      <c r="C110" s="354" t="s">
        <v>10</v>
      </c>
      <c r="D110" s="338" t="s">
        <v>671</v>
      </c>
      <c r="E110" s="339" t="s">
        <v>627</v>
      </c>
      <c r="F110" s="339" t="s">
        <v>649</v>
      </c>
      <c r="G110" s="339" t="s">
        <v>650</v>
      </c>
      <c r="H110" s="377" t="s">
        <v>658</v>
      </c>
      <c r="I110" s="377" t="s">
        <v>659</v>
      </c>
      <c r="J110" s="378" t="s">
        <v>669</v>
      </c>
    </row>
    <row r="111" spans="2:10" ht="18" customHeight="1">
      <c r="B111" s="352" t="s">
        <v>618</v>
      </c>
      <c r="C111" s="354" t="s">
        <v>10</v>
      </c>
      <c r="D111" s="338" t="s">
        <v>628</v>
      </c>
      <c r="E111" s="339" t="s">
        <v>672</v>
      </c>
      <c r="F111" s="339" t="s">
        <v>651</v>
      </c>
      <c r="G111" s="339" t="s">
        <v>652</v>
      </c>
      <c r="H111" s="377" t="s">
        <v>658</v>
      </c>
      <c r="I111" s="377" t="s">
        <v>659</v>
      </c>
      <c r="J111" s="378" t="s">
        <v>669</v>
      </c>
    </row>
    <row r="112" spans="2:10" ht="18" customHeight="1">
      <c r="B112" s="352" t="s">
        <v>618</v>
      </c>
      <c r="C112" s="355" t="s">
        <v>10</v>
      </c>
      <c r="D112" s="338" t="s">
        <v>661</v>
      </c>
      <c r="E112" s="339" t="s">
        <v>653</v>
      </c>
      <c r="F112" s="339" t="s">
        <v>631</v>
      </c>
      <c r="G112" s="339" t="s">
        <v>662</v>
      </c>
      <c r="H112" s="377" t="s">
        <v>658</v>
      </c>
      <c r="I112" s="377" t="s">
        <v>659</v>
      </c>
      <c r="J112" s="378" t="s">
        <v>669</v>
      </c>
    </row>
    <row r="113" spans="2:10" ht="18" customHeight="1">
      <c r="B113" s="352" t="s">
        <v>618</v>
      </c>
      <c r="C113" s="354" t="s">
        <v>10</v>
      </c>
      <c r="D113" s="338" t="s">
        <v>665</v>
      </c>
      <c r="E113" s="339" t="s">
        <v>654</v>
      </c>
      <c r="F113" s="339" t="s">
        <v>681</v>
      </c>
      <c r="G113" s="339" t="s">
        <v>663</v>
      </c>
      <c r="H113" s="377" t="s">
        <v>658</v>
      </c>
      <c r="I113" s="377" t="s">
        <v>659</v>
      </c>
      <c r="J113" s="378" t="s">
        <v>669</v>
      </c>
    </row>
    <row r="114" spans="2:10" ht="18" customHeight="1">
      <c r="B114" s="352" t="s">
        <v>618</v>
      </c>
      <c r="C114" s="354" t="s">
        <v>10</v>
      </c>
      <c r="D114" s="338" t="s">
        <v>690</v>
      </c>
      <c r="E114" s="381" t="s">
        <v>691</v>
      </c>
      <c r="F114" s="339" t="s">
        <v>668</v>
      </c>
      <c r="G114" s="339" t="s">
        <v>655</v>
      </c>
      <c r="H114" s="377" t="s">
        <v>658</v>
      </c>
      <c r="I114" s="377" t="s">
        <v>659</v>
      </c>
      <c r="J114" s="378" t="s">
        <v>669</v>
      </c>
    </row>
    <row r="115" spans="2:10" ht="18" customHeight="1">
      <c r="B115" s="366" t="s">
        <v>618</v>
      </c>
      <c r="C115" s="356" t="s">
        <v>10</v>
      </c>
      <c r="D115" s="344"/>
      <c r="E115" s="382" t="s">
        <v>686</v>
      </c>
      <c r="F115" s="345" t="s">
        <v>656</v>
      </c>
      <c r="G115" s="345" t="s">
        <v>664</v>
      </c>
      <c r="H115" s="379" t="s">
        <v>658</v>
      </c>
      <c r="I115" s="379" t="s">
        <v>659</v>
      </c>
      <c r="J115" s="380" t="s">
        <v>669</v>
      </c>
    </row>
  </sheetData>
  <sheetProtection algorithmName="SHA-512" hashValue="Iu1tRM3QACIqcyZOw7sGIYj0sntSene4Ku5qUpoOCnQMObEU/RIbOCaQ62Poi0VV3vCBCpCv6F7HcOnCHjV3Yw==" saltValue="W5PPrZupTLoAWgWCYytB+Q==" spinCount="100000" sheet="1" selectLockedCells="1" autoFilter="0"/>
  <autoFilter ref="B3:J115" xr:uid="{3C23AB0D-A9E1-4444-B982-3EA01FFC5C76}"/>
  <conditionalFormatting sqref="B3:J115">
    <cfRule type="beginsWith" dxfId="77" priority="1" operator="beginsWith" text="Partly">
      <formula>LEFT(B3,LEN("Partly"))="Partly"</formula>
    </cfRule>
    <cfRule type="beginsWith" dxfId="76" priority="2" operator="beginsWith" text="YES">
      <formula>LEFT(B3,LEN("YES"))="YES"</formula>
    </cfRule>
  </conditionalFormatting>
  <conditionalFormatting sqref="O37">
    <cfRule type="beginsWith" dxfId="75" priority="111" operator="beginsWith" text="Partly">
      <formula>LEFT(O37,LEN("Partly"))="Partly"</formula>
    </cfRule>
    <cfRule type="beginsWith" dxfId="74" priority="112" operator="beginsWith" text="NO:">
      <formula>LEFT(O37,LEN("NO:"))="NO:"</formula>
    </cfRule>
    <cfRule type="beginsWith" dxfId="73" priority="113" operator="beginsWith" text="YES:">
      <formula>LEFT(O37,LEN("YES:"))="YES:"</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4D49B7-DA8E-4229-A4D6-A12CC14F7F72}">
  <sheetPr codeName="Sheet4">
    <tabColor theme="4" tint="0.39997558519241921"/>
    <pageSetUpPr fitToPage="1"/>
  </sheetPr>
  <dimension ref="A1:AC91"/>
  <sheetViews>
    <sheetView tabSelected="1" topLeftCell="A2" zoomScale="60" zoomScaleNormal="60" workbookViewId="0">
      <selection activeCell="D9" sqref="D9"/>
    </sheetView>
  </sheetViews>
  <sheetFormatPr defaultColWidth="11.28515625" defaultRowHeight="14.65" customHeight="1"/>
  <cols>
    <col min="1" max="1" width="8.28515625" style="1" customWidth="1"/>
    <col min="2" max="2" width="30.7109375" style="1" customWidth="1"/>
    <col min="3" max="3" width="39.7109375" style="1" customWidth="1"/>
    <col min="4" max="4" width="77.7109375" style="9" customWidth="1"/>
    <col min="5" max="5" width="7.28515625" style="8" customWidth="1"/>
    <col min="6" max="6" width="120.7109375" style="3" customWidth="1"/>
    <col min="7" max="7" width="7.7109375" style="8" hidden="1" customWidth="1"/>
    <col min="8" max="8" width="16.5703125" style="9" hidden="1" customWidth="1"/>
    <col min="9" max="9" width="10.28515625" style="10" hidden="1" customWidth="1"/>
    <col min="10" max="10" width="12.7109375" style="1" hidden="1" customWidth="1"/>
    <col min="11" max="11" width="15.42578125" style="1" hidden="1" customWidth="1"/>
    <col min="12" max="12" width="11.28515625" style="3" customWidth="1"/>
    <col min="13" max="16" width="11.28515625" style="3"/>
    <col min="17" max="17" width="11.28515625" style="41"/>
    <col min="18" max="16384" width="11.28515625" style="1"/>
  </cols>
  <sheetData>
    <row r="1" spans="1:20" ht="30.6" customHeight="1" thickBot="1">
      <c r="A1" s="495" t="s">
        <v>557</v>
      </c>
      <c r="B1" s="7"/>
      <c r="D1" s="4"/>
      <c r="F1" s="2"/>
    </row>
    <row r="2" spans="1:20" ht="157.5" customHeight="1" thickBot="1">
      <c r="B2" s="293" t="s">
        <v>597</v>
      </c>
      <c r="C2" s="593" t="s">
        <v>422</v>
      </c>
      <c r="D2" s="594"/>
      <c r="E2" s="595"/>
      <c r="F2" s="295" t="s">
        <v>609</v>
      </c>
      <c r="G2" s="163"/>
      <c r="H2" s="589" t="s">
        <v>77</v>
      </c>
      <c r="I2" s="589"/>
      <c r="J2" s="590"/>
      <c r="M2" s="5" t="s">
        <v>697</v>
      </c>
    </row>
    <row r="3" spans="1:20" ht="47.65" customHeight="1" thickBot="1">
      <c r="B3" s="250" t="s">
        <v>423</v>
      </c>
      <c r="C3" s="629" t="s">
        <v>383</v>
      </c>
      <c r="D3" s="629"/>
      <c r="E3" s="629"/>
      <c r="F3" s="630"/>
      <c r="G3" s="164"/>
      <c r="H3" s="676" t="s">
        <v>26</v>
      </c>
      <c r="I3" s="11" t="s">
        <v>103</v>
      </c>
      <c r="J3" s="12"/>
      <c r="M3" s="40"/>
      <c r="N3" s="40"/>
      <c r="O3" s="40"/>
      <c r="P3" s="40"/>
      <c r="R3" s="41"/>
      <c r="S3" s="41"/>
      <c r="T3" s="41"/>
    </row>
    <row r="4" spans="1:20" ht="34.15" customHeight="1" thickBot="1">
      <c r="B4" s="631" t="s">
        <v>384</v>
      </c>
      <c r="C4" s="632"/>
      <c r="D4" s="632"/>
      <c r="E4" s="632"/>
      <c r="F4" s="633"/>
      <c r="G4" s="165"/>
      <c r="H4" s="619"/>
      <c r="I4" s="11" t="s">
        <v>28</v>
      </c>
      <c r="M4" s="40"/>
      <c r="N4" s="40"/>
      <c r="O4" s="40"/>
      <c r="P4" s="40"/>
      <c r="R4" s="41"/>
      <c r="S4" s="41"/>
      <c r="T4" s="41"/>
    </row>
    <row r="5" spans="1:20" ht="32.25" customHeight="1" thickBot="1">
      <c r="B5" s="549" t="s">
        <v>20</v>
      </c>
      <c r="C5" s="611"/>
      <c r="D5" s="612"/>
      <c r="E5" s="612"/>
      <c r="F5" s="613"/>
      <c r="G5" s="166"/>
      <c r="H5" s="619"/>
      <c r="I5" s="11" t="s">
        <v>104</v>
      </c>
      <c r="M5" s="40"/>
      <c r="N5" s="40"/>
      <c r="O5" s="40"/>
      <c r="P5" s="40"/>
      <c r="R5" s="41"/>
      <c r="S5" s="41"/>
      <c r="T5" s="41"/>
    </row>
    <row r="6" spans="1:20" ht="35.25" customHeight="1" thickBot="1">
      <c r="B6" s="178" t="s">
        <v>21</v>
      </c>
      <c r="C6" s="195"/>
      <c r="D6" s="497" t="s">
        <v>23</v>
      </c>
      <c r="E6" s="670"/>
      <c r="F6" s="671"/>
      <c r="G6" s="674" t="s">
        <v>77</v>
      </c>
      <c r="H6" s="619"/>
      <c r="I6" s="11" t="s">
        <v>29</v>
      </c>
      <c r="M6" s="40"/>
      <c r="N6" s="40"/>
      <c r="O6" s="40"/>
      <c r="P6" s="40"/>
      <c r="R6" s="41"/>
      <c r="S6" s="41"/>
      <c r="T6" s="41"/>
    </row>
    <row r="7" spans="1:20" ht="39.6" customHeight="1" thickBot="1">
      <c r="B7" s="496" t="s">
        <v>22</v>
      </c>
      <c r="C7" s="196"/>
      <c r="D7" s="498" t="s">
        <v>24</v>
      </c>
      <c r="E7" s="638"/>
      <c r="F7" s="639"/>
      <c r="G7" s="675"/>
      <c r="H7" s="619"/>
      <c r="I7" s="11" t="s">
        <v>105</v>
      </c>
      <c r="K7"/>
      <c r="M7" s="40"/>
      <c r="N7" s="40"/>
      <c r="O7" s="40"/>
      <c r="P7" s="40"/>
      <c r="R7" s="41"/>
      <c r="S7" s="41"/>
      <c r="T7" s="41"/>
    </row>
    <row r="8" spans="1:20" ht="27" customHeight="1" thickTop="1" thickBot="1">
      <c r="B8" s="655" t="s">
        <v>32</v>
      </c>
      <c r="C8" s="176" t="s">
        <v>329</v>
      </c>
      <c r="D8" s="608" t="s">
        <v>25</v>
      </c>
      <c r="E8" s="608"/>
      <c r="F8" s="602"/>
      <c r="G8" s="167"/>
      <c r="H8" s="619"/>
      <c r="I8" s="11" t="s">
        <v>30</v>
      </c>
      <c r="M8" s="40"/>
      <c r="N8" s="40"/>
      <c r="O8" s="40"/>
      <c r="P8" s="40"/>
      <c r="R8" s="41"/>
      <c r="S8" s="41"/>
      <c r="T8" s="41"/>
    </row>
    <row r="9" spans="1:20" ht="34.5" customHeight="1" thickBot="1">
      <c r="B9" s="655"/>
      <c r="C9" s="233" t="s">
        <v>26</v>
      </c>
      <c r="D9" s="281" t="s">
        <v>108</v>
      </c>
      <c r="E9" s="672">
        <f>IFERROR(VALUE(MID(D9,FIND("(",D9,LEN(D9)-7)+1,FIND(")",D9,LEN(D9)-7)-FIND("(",D9,LEN(D9)-7)-1)),"No Data")</f>
        <v>6</v>
      </c>
      <c r="F9" s="603"/>
      <c r="G9" s="168">
        <f>IFERROR(VALUE(MID(D9,FIND("(",D9,LEN(D9)-7)+1,FIND(")",D9,LEN(D9)-7)-FIND("(",D9,LEN(D9)-7)-1)),0)</f>
        <v>6</v>
      </c>
      <c r="H9" s="619"/>
      <c r="I9" s="11" t="s">
        <v>106</v>
      </c>
      <c r="K9" s="3"/>
      <c r="M9" s="40"/>
      <c r="N9" s="40"/>
      <c r="O9" s="40"/>
      <c r="P9" s="40"/>
      <c r="R9" s="41"/>
      <c r="S9" s="41"/>
      <c r="T9" s="41"/>
    </row>
    <row r="10" spans="1:20" ht="27" customHeight="1" thickBot="1">
      <c r="B10" s="656"/>
      <c r="C10" s="234" t="s">
        <v>27</v>
      </c>
      <c r="D10" s="235">
        <f>E9</f>
        <v>6</v>
      </c>
      <c r="E10" s="673"/>
      <c r="F10" s="604"/>
      <c r="G10" s="169"/>
      <c r="H10" s="619"/>
      <c r="I10" s="11" t="s">
        <v>107</v>
      </c>
      <c r="K10" s="3"/>
      <c r="M10" s="40"/>
      <c r="N10" s="40"/>
      <c r="O10" s="40"/>
      <c r="P10" s="40"/>
      <c r="R10" s="41"/>
      <c r="S10" s="41"/>
      <c r="T10" s="41"/>
    </row>
    <row r="11" spans="1:20" ht="31.5" customHeight="1" thickTop="1" thickBot="1">
      <c r="B11" s="621" t="s">
        <v>53</v>
      </c>
      <c r="C11" s="176" t="s">
        <v>329</v>
      </c>
      <c r="D11" s="598" t="s">
        <v>33</v>
      </c>
      <c r="E11" s="598"/>
      <c r="F11" s="602"/>
      <c r="G11" s="167"/>
      <c r="H11" s="619"/>
      <c r="I11" s="11" t="s">
        <v>108</v>
      </c>
      <c r="K11" s="3"/>
      <c r="M11" s="40"/>
      <c r="N11" s="40"/>
      <c r="O11" s="40"/>
      <c r="P11" s="40"/>
      <c r="R11" s="41"/>
      <c r="S11" s="41"/>
      <c r="T11" s="41"/>
    </row>
    <row r="12" spans="1:20" ht="38.1" customHeight="1" thickBot="1">
      <c r="B12" s="621"/>
      <c r="C12" s="229" t="s">
        <v>567</v>
      </c>
      <c r="D12" s="609"/>
      <c r="E12" s="610"/>
      <c r="F12" s="665" t="s">
        <v>565</v>
      </c>
      <c r="H12" s="619"/>
      <c r="I12" s="11" t="s">
        <v>109</v>
      </c>
      <c r="K12" s="3"/>
    </row>
    <row r="13" spans="1:20" ht="38.25" customHeight="1" thickBot="1">
      <c r="B13" s="621"/>
      <c r="C13" s="230" t="s">
        <v>46</v>
      </c>
      <c r="D13" s="232" t="str">
        <f>E13</f>
        <v>No Data</v>
      </c>
      <c r="E13" s="227" t="str" cm="1">
        <f t="array" ref="E13">IFERROR(_xlfn.IFS(D12=H23,I23,D12=H24,I24,D12=H25,I25,D12=H26,I26,D12=H27,I27,D12=H28,I28,D12=H29,I29,D12=H30,I30,D12=H31,I31),"No Data")</f>
        <v>No Data</v>
      </c>
      <c r="F13" s="666"/>
      <c r="G13" s="170" t="str">
        <f>IFERROR(_xlfn.IFS(D12=H23,I23,D12=H24,I24,D12=H25,I25,D12=H26,I26,D12=H27,I27,D12=H28,I28,D12=H29,I29,D12=H30,I30,D12=H31,I31),"No Data")</f>
        <v>No Data</v>
      </c>
      <c r="H13" s="619"/>
      <c r="I13" s="11" t="s">
        <v>110</v>
      </c>
      <c r="K13" s="3"/>
    </row>
    <row r="14" spans="1:20" ht="42" customHeight="1" thickBot="1">
      <c r="B14" s="621"/>
      <c r="C14" s="230" t="s">
        <v>47</v>
      </c>
      <c r="D14" s="232" t="str">
        <f>E14</f>
        <v>No Data</v>
      </c>
      <c r="E14" s="227" t="str" cm="1">
        <f t="array" ref="E14">IFERROR(_xlfn.IFS(D12=H23,K23,D12=H24,K24,D12=H25,K25,D12=H26,K26,D12=H27,K27,D12=H28,K28,D12=H29,K29,D12=H30,K30,D12=H31,K31),"No Data")</f>
        <v>No Data</v>
      </c>
      <c r="F14" s="666"/>
      <c r="G14" s="170" t="str">
        <f>IFERROR(_xlfn.IFS(D12=H23,K23,D12=H24,K24,D12=H25,K25,D12=H26,K26,D12=H27,K27,D12=H28,K28,D12=H29,K29,D12=H30,K30,D12=H31,K31),"No Data")</f>
        <v>No Data</v>
      </c>
      <c r="H14" s="619"/>
      <c r="I14" s="11" t="s">
        <v>111</v>
      </c>
      <c r="K14" s="3"/>
    </row>
    <row r="15" spans="1:20" ht="53.1" customHeight="1" thickBot="1">
      <c r="B15" s="621"/>
      <c r="C15" s="231" t="s">
        <v>49</v>
      </c>
      <c r="D15" s="195"/>
      <c r="E15" s="228">
        <f>IFERROR(VALUE(MID(D15,FIND("(",D15,LEN(D15)-7)+1,FIND(")",D15,LEN(D15)-7)-FIND("(",D15,LEN(D15)-7)-1)),0)</f>
        <v>0</v>
      </c>
      <c r="F15" s="605" t="s">
        <v>566</v>
      </c>
      <c r="G15" s="171">
        <f>IFERROR(VALUE(MID(D15,FIND("(",D15,LEN(D15)-7)+1,FIND(")",D15,LEN(D15)-7)-FIND("(",D15,LEN(D15)-7)-1)),0)</f>
        <v>0</v>
      </c>
      <c r="H15" s="619"/>
      <c r="I15" s="11" t="s">
        <v>31</v>
      </c>
      <c r="K15" s="3"/>
    </row>
    <row r="16" spans="1:20" ht="42.6" customHeight="1" thickBot="1">
      <c r="B16" s="621"/>
      <c r="C16" s="231" t="s">
        <v>568</v>
      </c>
      <c r="D16" s="97"/>
      <c r="E16" s="228">
        <f>D16</f>
        <v>0</v>
      </c>
      <c r="F16" s="606"/>
      <c r="G16" s="170">
        <f>D16</f>
        <v>0</v>
      </c>
      <c r="H16" s="27"/>
      <c r="K16" s="3"/>
    </row>
    <row r="17" spans="2:11" ht="52.5" customHeight="1" thickBot="1">
      <c r="B17" s="622"/>
      <c r="C17" s="100" t="s">
        <v>55</v>
      </c>
      <c r="D17" s="600" t="str" cm="1">
        <f t="array" ref="D17">_xlfn.IFS(E16&lt;7.5,"",E16&gt;7.5,"It is recommended to evaluate this sub-activity also using the KIM-ABP (Awkward body postures)!")</f>
        <v/>
      </c>
      <c r="E17" s="601"/>
      <c r="F17" s="607"/>
      <c r="G17" s="168"/>
      <c r="H17" s="618" t="s">
        <v>34</v>
      </c>
      <c r="I17" s="667" t="s">
        <v>44</v>
      </c>
      <c r="J17" s="662" t="s">
        <v>34</v>
      </c>
      <c r="K17" s="659" t="s">
        <v>45</v>
      </c>
    </row>
    <row r="18" spans="2:11" ht="42.6" customHeight="1" thickTop="1" thickBot="1">
      <c r="B18" s="621" t="s">
        <v>53</v>
      </c>
      <c r="C18" s="176" t="s">
        <v>329</v>
      </c>
      <c r="D18" s="598" t="s">
        <v>802</v>
      </c>
      <c r="E18" s="598"/>
      <c r="F18" s="599"/>
      <c r="G18" s="170">
        <f>I75</f>
        <v>0</v>
      </c>
      <c r="H18" s="619"/>
      <c r="I18" s="668"/>
      <c r="J18" s="663"/>
      <c r="K18" s="660"/>
    </row>
    <row r="19" spans="2:11" ht="42.6" customHeight="1" thickBot="1">
      <c r="B19" s="621"/>
      <c r="C19" s="238" t="s">
        <v>56</v>
      </c>
      <c r="D19" s="275"/>
      <c r="E19" s="199">
        <f>IFERROR(VALUE(MID(D19,FIND("(",D19,LEN(D19)-7)+1,FIND(")",D19,LEN(D19)-7)-FIND("(",D19,LEN(D19)-7)-1)),0)</f>
        <v>0</v>
      </c>
      <c r="F19" s="614"/>
      <c r="G19" s="172">
        <f>IFERROR(VALUE(MID(D19,FIND("(",D19,LEN(D19)-7)+1,FIND(")",D19,LEN(D19)-7)-FIND("(",D19,LEN(D19)-7)-1)),0)</f>
        <v>0</v>
      </c>
      <c r="H19" s="619"/>
      <c r="I19" s="668"/>
      <c r="J19" s="663"/>
      <c r="K19" s="660"/>
    </row>
    <row r="20" spans="2:11" ht="64.5" customHeight="1" thickBot="1">
      <c r="B20" s="621"/>
      <c r="C20" s="238" t="s">
        <v>57</v>
      </c>
      <c r="D20" s="275"/>
      <c r="E20" s="199">
        <f>IFERROR(VALUE(MID(D20,FIND("(",D20,LEN(D20)-7)+1,FIND(")",D20,LEN(D20)-7)-FIND("(",D20,LEN(D20)-7)-1)),0)</f>
        <v>0</v>
      </c>
      <c r="F20" s="615"/>
      <c r="G20" s="172">
        <f>IFERROR(VALUE(MID(D20,FIND("(",D20,LEN(D20)-7)+1,FIND(")",D20,LEN(D20)-7)-FIND("(",D20,LEN(D20)-7)-1)),0)</f>
        <v>0</v>
      </c>
      <c r="H20" s="619"/>
      <c r="I20" s="668"/>
      <c r="J20" s="663"/>
      <c r="K20" s="660"/>
    </row>
    <row r="21" spans="2:11" ht="42.6" customHeight="1" thickBot="1">
      <c r="B21" s="621"/>
      <c r="C21" s="238" t="s">
        <v>803</v>
      </c>
      <c r="D21" s="275"/>
      <c r="E21" s="199">
        <f>IFERROR(VALUE(MID(D21,FIND("(",D21,LEN(D21)-7)+1,FIND(")",D21,LEN(D21)-7)-FIND("(",D21,LEN(D21)-7)-1)),0)</f>
        <v>0</v>
      </c>
      <c r="F21" s="615"/>
      <c r="G21" s="172">
        <f>IFERROR(VALUE(MID(D21,FIND("(",D21,LEN(D21)-7)+1,FIND(")",D21,LEN(D21)-7)-FIND("(",D21,LEN(D21)-7)-1)),0)</f>
        <v>0</v>
      </c>
      <c r="H21" s="619"/>
      <c r="I21" s="668"/>
      <c r="J21" s="663"/>
      <c r="K21" s="660"/>
    </row>
    <row r="22" spans="2:11" ht="45" customHeight="1" thickBot="1">
      <c r="B22" s="622"/>
      <c r="C22" s="550" t="s">
        <v>804</v>
      </c>
      <c r="D22" s="551"/>
      <c r="E22" s="200">
        <f>IFERROR(VALUE(MID(D22,FIND("(",D22,LEN(D22)-7)+1,FIND(")",D22,LEN(D22)-7)-FIND("(",D22,LEN(D22)-7)-1)),0)</f>
        <v>0</v>
      </c>
      <c r="F22" s="552" t="str">
        <f>IFERROR(_xlfn.IFS(E22&lt;1.5,"",E22&lt;10,"*NOTE: It is recommended to evaluate this sub-activity also using the KIM-BP body postures!"),"Risk Assessment not compleated")</f>
        <v/>
      </c>
      <c r="G22" s="172">
        <f>IFERROR(VALUE(MID(D22,FIND("(",D22,LEN(D22)-7)+1,FIND(")",D22,LEN(D22)-7)-FIND("(",D22,LEN(D22)-7)-1)),0)</f>
        <v>0</v>
      </c>
      <c r="H22" s="620"/>
      <c r="I22" s="669"/>
      <c r="J22" s="664"/>
      <c r="K22" s="661"/>
    </row>
    <row r="23" spans="2:11" ht="37.15" customHeight="1" thickTop="1" thickBot="1">
      <c r="B23" s="621" t="s">
        <v>53</v>
      </c>
      <c r="C23" s="176" t="s">
        <v>329</v>
      </c>
      <c r="D23" s="598" t="s">
        <v>433</v>
      </c>
      <c r="E23" s="598"/>
      <c r="F23" s="602"/>
      <c r="G23" s="170">
        <f>SUM(E24:E29)</f>
        <v>0</v>
      </c>
      <c r="H23" s="28" t="s">
        <v>35</v>
      </c>
      <c r="I23" s="10">
        <v>4</v>
      </c>
      <c r="J23" s="13" t="s">
        <v>35</v>
      </c>
      <c r="K23" s="14">
        <v>6</v>
      </c>
    </row>
    <row r="24" spans="2:11" ht="48" customHeight="1" thickBot="1">
      <c r="B24" s="621"/>
      <c r="C24" s="231" t="s">
        <v>69</v>
      </c>
      <c r="D24" s="195" t="s">
        <v>62</v>
      </c>
      <c r="E24" s="228">
        <f>IFERROR(VALUE(MID(D24,FIND("(",D24,LEN(D24)-7)+1,FIND(")",D24,LEN(D24)-7)-FIND("(",D24,LEN(D24)-7)-1)),0)</f>
        <v>0</v>
      </c>
      <c r="F24" s="636" t="s">
        <v>68</v>
      </c>
      <c r="G24" s="172">
        <f>IFERROR(VALUE(MID(D24,FIND("(",D24,LEN(D24)-7)+1,FIND(")",D24,LEN(D24)-7)-FIND("(",D24,LEN(D24)-7)-1)),0)</f>
        <v>0</v>
      </c>
      <c r="H24" s="28" t="s">
        <v>37</v>
      </c>
      <c r="I24" s="10">
        <v>6</v>
      </c>
      <c r="J24" s="13" t="s">
        <v>37</v>
      </c>
      <c r="K24" s="14">
        <v>9</v>
      </c>
    </row>
    <row r="25" spans="2:11" ht="60.6" customHeight="1" thickBot="1">
      <c r="B25" s="621"/>
      <c r="C25" s="231" t="s">
        <v>70</v>
      </c>
      <c r="D25" s="195"/>
      <c r="E25" s="228">
        <f>IFERROR(VALUE(MID(D25,FIND("(",D25,LEN(D25)-7)+1,FIND(")",D25,LEN(D25)-7)-FIND("(",D25,LEN(D25)-7)-1)),0)</f>
        <v>0</v>
      </c>
      <c r="F25" s="636"/>
      <c r="G25" s="172">
        <f t="shared" ref="G25:G27" si="0">IFERROR(VALUE(MID(D25,FIND("(",D25,LEN(D25)-7)+1,FIND(")",D25,LEN(D25)-7)-FIND("(",D25,LEN(D25)-7)-1)),0)</f>
        <v>0</v>
      </c>
      <c r="H25" s="29" t="s">
        <v>36</v>
      </c>
      <c r="I25" s="10">
        <v>8</v>
      </c>
      <c r="J25" s="15" t="s">
        <v>36</v>
      </c>
      <c r="K25" s="14">
        <v>12</v>
      </c>
    </row>
    <row r="26" spans="2:11" ht="36.6" customHeight="1" thickBot="1">
      <c r="B26" s="621"/>
      <c r="C26" s="231" t="s">
        <v>71</v>
      </c>
      <c r="D26" s="195"/>
      <c r="E26" s="228">
        <f>IFERROR(VALUE(MID(D26,FIND("(",D26,LEN(D26)-7)+1,FIND(")",D26,LEN(D26)-7)-FIND("(",D26,LEN(D26)-7)-1)),0)</f>
        <v>0</v>
      </c>
      <c r="F26" s="637"/>
      <c r="G26" s="172">
        <f t="shared" si="0"/>
        <v>0</v>
      </c>
      <c r="H26" s="29" t="s">
        <v>38</v>
      </c>
      <c r="I26" s="10">
        <v>11</v>
      </c>
      <c r="J26" s="15" t="s">
        <v>38</v>
      </c>
      <c r="K26" s="14">
        <v>25</v>
      </c>
    </row>
    <row r="27" spans="2:11" ht="96" customHeight="1" thickBot="1">
      <c r="B27" s="621"/>
      <c r="C27" s="231" t="s">
        <v>72</v>
      </c>
      <c r="D27" s="195"/>
      <c r="E27" s="228">
        <f t="shared" ref="E27" si="1">IFERROR(VALUE(MID(D27,FIND("(",D27,LEN(D27)-7)+1,FIND(")",D27,LEN(D27)-7)-FIND("(",D27,LEN(D27)-7)-1)),0)</f>
        <v>0</v>
      </c>
      <c r="F27" s="244" t="str" cm="1">
        <f t="array" ref="F27">IFERROR(_xlfn.IFS(E27&lt;1.5,"",E27&lt;10,"*NOTE: If there are unfavourable spatial conditions when carrying loads or if the load has to be carried over distances &gt; 10 m, this sub-activity is to be evaluated using the KIM-BM! "),"Risk Assessment not compleated")</f>
        <v/>
      </c>
      <c r="G27" s="172">
        <f t="shared" si="0"/>
        <v>0</v>
      </c>
      <c r="H27" s="29" t="s">
        <v>39</v>
      </c>
      <c r="I27" s="10">
        <v>15</v>
      </c>
      <c r="J27" s="15" t="s">
        <v>39</v>
      </c>
      <c r="K27" s="14">
        <v>75</v>
      </c>
    </row>
    <row r="28" spans="2:11" ht="62.65" customHeight="1" thickBot="1">
      <c r="B28" s="621"/>
      <c r="C28" s="231" t="s">
        <v>73</v>
      </c>
      <c r="D28" s="195"/>
      <c r="E28" s="199">
        <f>IFERROR(VALUE(MID(D28,FIND("(",D28,LEN(D28)-7)+1,FIND(")",D28,LEN(D28)-7)-FIND("(",D28,LEN(D28)-7)-1)),0)</f>
        <v>0</v>
      </c>
      <c r="F28" s="236"/>
      <c r="G28" s="172">
        <f>IFERROR(VALUE(MID(D28,FIND("(",D28,LEN(D28)-7)+1,FIND(")",D28,LEN(D28)-7)-FIND("(",D28,LEN(D28)-7)-1)),0)</f>
        <v>0</v>
      </c>
      <c r="H28" s="16" t="s">
        <v>40</v>
      </c>
      <c r="I28" s="10">
        <v>25</v>
      </c>
      <c r="J28" s="16" t="s">
        <v>40</v>
      </c>
      <c r="K28" s="14">
        <v>85</v>
      </c>
    </row>
    <row r="29" spans="2:11" ht="60.6" customHeight="1" thickBot="1">
      <c r="B29" s="622"/>
      <c r="C29" s="239" t="s">
        <v>74</v>
      </c>
      <c r="D29" s="196" t="s">
        <v>83</v>
      </c>
      <c r="E29" s="237">
        <f>IFERROR(VALUE(MID(D29,FIND("(",D29,LEN(D29)-7)+1,FIND(")",D29,LEN(D29)-7)-FIND("(",D29,LEN(D29)-7)-1)),0)</f>
        <v>0</v>
      </c>
      <c r="F29" s="245" t="str" cm="1">
        <f t="array" ref="F29">IFERROR(_xlfn.IFS(E29&lt;4.5,"",E29&lt;10,"*NOTE: If there are unfavourable spatial conditions when carrying loads or if the load has to be carried over distances &gt; 10 m, this sub-activity is to be evaluated using the KIM-BM! "),"Risk Assessment not compleated")</f>
        <v/>
      </c>
      <c r="G29" s="172">
        <f t="shared" ref="G29:G30" si="2">IFERROR(VALUE(MID(D29,FIND("(",D29,LEN(D29)-7)+1,FIND(")",D29,LEN(D29)-7)-FIND("(",D29,LEN(D29)-7)-1)),0)</f>
        <v>0</v>
      </c>
      <c r="H29" s="16" t="s">
        <v>41</v>
      </c>
      <c r="I29" s="10">
        <v>35</v>
      </c>
      <c r="J29" s="16" t="s">
        <v>41</v>
      </c>
      <c r="K29" s="14">
        <v>100</v>
      </c>
    </row>
    <row r="30" spans="2:11" ht="87.6" customHeight="1" thickTop="1" thickBot="1">
      <c r="B30" s="494" t="s">
        <v>53</v>
      </c>
      <c r="C30" s="161" t="s">
        <v>75</v>
      </c>
      <c r="D30" s="162" t="s">
        <v>88</v>
      </c>
      <c r="E30" s="201">
        <f>IFERROR(VALUE(MID(D30,FIND("(",D30,LEN(D30)-7)+1,FIND(")",D30,LEN(D30)-7)-FIND("(",D30,LEN(D30)-7)-1)),0)</f>
        <v>0</v>
      </c>
      <c r="F30" s="243"/>
      <c r="G30" s="172">
        <f t="shared" si="2"/>
        <v>0</v>
      </c>
      <c r="H30" s="16" t="s">
        <v>42</v>
      </c>
      <c r="I30" s="10">
        <v>75</v>
      </c>
      <c r="J30" s="16" t="s">
        <v>42</v>
      </c>
      <c r="K30" s="14">
        <v>100</v>
      </c>
    </row>
    <row r="31" spans="2:11" ht="29.25" customHeight="1" thickTop="1" thickBot="1">
      <c r="B31" s="649" t="s">
        <v>76</v>
      </c>
      <c r="C31" s="193"/>
      <c r="D31" s="160" t="s">
        <v>257</v>
      </c>
      <c r="E31" s="596" t="str">
        <f>G14</f>
        <v>No Data</v>
      </c>
      <c r="F31" s="597"/>
      <c r="G31" s="173"/>
      <c r="H31" s="16" t="s">
        <v>43</v>
      </c>
      <c r="I31" s="10">
        <v>100</v>
      </c>
      <c r="J31" s="16" t="s">
        <v>43</v>
      </c>
      <c r="K31" s="14">
        <v>100</v>
      </c>
    </row>
    <row r="32" spans="2:11" ht="29.25" customHeight="1" thickBot="1">
      <c r="B32" s="650"/>
      <c r="C32" s="98" t="s">
        <v>258</v>
      </c>
      <c r="D32" s="99" t="s">
        <v>259</v>
      </c>
      <c r="E32" s="596" t="str">
        <f>G13</f>
        <v>No Data</v>
      </c>
      <c r="F32" s="597"/>
      <c r="G32" s="173"/>
      <c r="H32" s="16"/>
      <c r="J32" s="16"/>
      <c r="K32" s="3"/>
    </row>
    <row r="33" spans="2:11" ht="29.25" customHeight="1" thickBot="1">
      <c r="B33" s="650"/>
      <c r="C33" s="98" t="s">
        <v>0</v>
      </c>
      <c r="D33" s="99" t="s">
        <v>260</v>
      </c>
      <c r="E33" s="596">
        <f>G15</f>
        <v>0</v>
      </c>
      <c r="F33" s="597"/>
      <c r="G33" s="173"/>
      <c r="H33" s="16"/>
      <c r="J33" s="16"/>
      <c r="K33" s="3"/>
    </row>
    <row r="34" spans="2:11" ht="29.25" customHeight="1" thickBot="1">
      <c r="B34" s="650"/>
      <c r="C34" s="98" t="s">
        <v>0</v>
      </c>
      <c r="D34" s="99" t="s">
        <v>221</v>
      </c>
      <c r="E34" s="596">
        <f>G16+G18</f>
        <v>0</v>
      </c>
      <c r="F34" s="597"/>
      <c r="G34" s="173"/>
      <c r="H34" s="16"/>
      <c r="J34" s="16"/>
      <c r="K34" s="3"/>
    </row>
    <row r="35" spans="2:11" ht="29.25" customHeight="1" thickBot="1">
      <c r="B35" s="650"/>
      <c r="C35" s="98" t="s">
        <v>0</v>
      </c>
      <c r="D35" s="99" t="s">
        <v>222</v>
      </c>
      <c r="E35" s="596">
        <f>G23</f>
        <v>0</v>
      </c>
      <c r="F35" s="597"/>
      <c r="G35" s="173"/>
      <c r="H35" s="16"/>
      <c r="J35" s="16"/>
      <c r="K35" s="3"/>
    </row>
    <row r="36" spans="2:11" ht="29.25" customHeight="1" thickBot="1">
      <c r="B36" s="650"/>
      <c r="C36" s="98" t="s">
        <v>0</v>
      </c>
      <c r="D36" s="99" t="s">
        <v>87</v>
      </c>
      <c r="E36" s="596">
        <f>G30</f>
        <v>0</v>
      </c>
      <c r="F36" s="597"/>
      <c r="G36" s="173"/>
      <c r="H36" s="16"/>
      <c r="J36" s="16"/>
      <c r="K36" s="3"/>
    </row>
    <row r="37" spans="2:11" ht="29.25" customHeight="1" thickBot="1">
      <c r="B37" s="650"/>
      <c r="C37" s="98" t="s">
        <v>223</v>
      </c>
      <c r="D37" s="99" t="s">
        <v>224</v>
      </c>
      <c r="E37" s="596">
        <f>D10</f>
        <v>6</v>
      </c>
      <c r="F37" s="597"/>
      <c r="G37" s="173"/>
      <c r="H37" s="16"/>
      <c r="J37" s="16"/>
      <c r="K37" s="3"/>
    </row>
    <row r="38" spans="2:11" ht="29.25" customHeight="1" thickBot="1">
      <c r="B38" s="650"/>
      <c r="C38" s="553" t="s">
        <v>225</v>
      </c>
      <c r="D38" s="492" t="s">
        <v>226</v>
      </c>
      <c r="E38" s="596"/>
      <c r="F38" s="597"/>
      <c r="G38" s="173"/>
      <c r="H38" s="16"/>
      <c r="J38" s="16"/>
      <c r="K38" s="3"/>
    </row>
    <row r="39" spans="2:11" ht="29.1" customHeight="1" thickBot="1">
      <c r="B39" s="650"/>
      <c r="C39" s="652" t="s">
        <v>91</v>
      </c>
      <c r="D39" s="554" t="s">
        <v>92</v>
      </c>
      <c r="E39" s="624" t="s">
        <v>93</v>
      </c>
      <c r="F39" s="625"/>
      <c r="G39" s="628"/>
      <c r="H39" s="623" t="s">
        <v>48</v>
      </c>
      <c r="I39" s="17" t="s">
        <v>50</v>
      </c>
      <c r="J39" s="14"/>
      <c r="K39" s="3"/>
    </row>
    <row r="40" spans="2:11" ht="29.1" customHeight="1" thickBot="1">
      <c r="B40" s="650"/>
      <c r="C40" s="653"/>
      <c r="D40" s="329">
        <f>IFERROR(SUM(E31,E33:F36)*E37,"No Data")</f>
        <v>0</v>
      </c>
      <c r="E40" s="657">
        <f>IFERROR(SUM(E32,E33:F36)*E37,"No Data")</f>
        <v>0</v>
      </c>
      <c r="F40" s="658"/>
      <c r="G40" s="628"/>
      <c r="H40" s="623"/>
      <c r="I40" s="17" t="s">
        <v>51</v>
      </c>
      <c r="J40" s="14"/>
      <c r="K40" s="3"/>
    </row>
    <row r="41" spans="2:11" ht="162.6" customHeight="1" thickBot="1">
      <c r="B41" s="651"/>
      <c r="C41" s="654"/>
      <c r="D41" s="102" t="str" cm="1">
        <f t="array" ref="D41">IFERROR(_xlfn.IFS(D40&lt;20.5,I88,D40&lt;50.5,I89,D40&lt;101.5,I90,D40&lt;3000.5,I91),"Risk assessment not compleated")</f>
        <v>Risk range is 1. Intensity of load is low. Probability of physical overload: Physical overload is unlikely. Possible health consequences: No health risk is to be expected. Measures: None.</v>
      </c>
      <c r="E41" s="634" t="str" cm="1">
        <f t="array" ref="E41">IFERROR(_xlfn.IFS(E40&lt;20.5,I88,E40&lt;50.5,I89,E40&lt;101.5,I90,E40&lt;3000,I91),"Risk assessment not compleated")</f>
        <v>Risk range is 1. Intensity of load is low. Probability of physical overload: Physical overload is unlikely. Possible health consequences: No health risk is to be expected. Measures: None.</v>
      </c>
      <c r="F41" s="635"/>
      <c r="G41" s="628"/>
      <c r="H41" s="623"/>
      <c r="I41" s="10" t="s">
        <v>52</v>
      </c>
      <c r="J41" s="14"/>
      <c r="K41" s="3"/>
    </row>
    <row r="42" spans="2:11" ht="15.75" customHeight="1" thickTop="1" thickBot="1">
      <c r="B42" s="640" t="s">
        <v>925</v>
      </c>
      <c r="C42" s="641"/>
      <c r="D42" s="641"/>
      <c r="E42" s="641"/>
      <c r="F42" s="642"/>
      <c r="G42" s="174"/>
      <c r="H42" s="18" t="s">
        <v>54</v>
      </c>
      <c r="I42" s="10">
        <v>0</v>
      </c>
      <c r="J42" s="14"/>
      <c r="K42" s="3"/>
    </row>
    <row r="43" spans="2:11" ht="15.75" customHeight="1" thickBot="1">
      <c r="B43" s="643"/>
      <c r="C43" s="644"/>
      <c r="D43" s="644"/>
      <c r="E43" s="644"/>
      <c r="F43" s="645"/>
      <c r="G43" s="174"/>
      <c r="H43" s="19"/>
      <c r="I43" s="10">
        <v>3</v>
      </c>
      <c r="J43" s="20"/>
    </row>
    <row r="44" spans="2:11" ht="99" customHeight="1">
      <c r="B44" s="646"/>
      <c r="C44" s="647"/>
      <c r="D44" s="647"/>
      <c r="E44" s="647"/>
      <c r="F44" s="648"/>
      <c r="G44" s="175"/>
      <c r="H44" s="19"/>
      <c r="I44" s="10">
        <v>5</v>
      </c>
      <c r="J44" s="20"/>
    </row>
    <row r="45" spans="2:11" ht="15.75" customHeight="1">
      <c r="B45" s="454" t="s">
        <v>851</v>
      </c>
      <c r="D45" s="21"/>
      <c r="E45" s="22"/>
      <c r="F45" s="2"/>
      <c r="G45" s="22"/>
      <c r="H45" s="616"/>
      <c r="I45" s="10">
        <v>7</v>
      </c>
      <c r="J45" s="20"/>
    </row>
    <row r="46" spans="2:11" ht="15.75" customHeight="1">
      <c r="D46" s="21"/>
      <c r="E46" s="22"/>
      <c r="G46" s="22"/>
      <c r="H46" s="616"/>
      <c r="I46" s="10">
        <v>9</v>
      </c>
      <c r="J46" s="20"/>
    </row>
    <row r="47" spans="2:11" ht="15.75" customHeight="1" thickBot="1">
      <c r="D47" s="21"/>
      <c r="E47" s="22"/>
      <c r="G47" s="22"/>
      <c r="H47" s="617"/>
      <c r="I47" s="23">
        <v>10</v>
      </c>
      <c r="J47" s="24"/>
    </row>
    <row r="48" spans="2:11" ht="15.75" customHeight="1">
      <c r="D48" s="21"/>
      <c r="E48" s="22"/>
      <c r="G48" s="22"/>
      <c r="I48" s="10">
        <v>13</v>
      </c>
    </row>
    <row r="49" spans="4:9" ht="15.75" customHeight="1">
      <c r="D49" s="21"/>
      <c r="E49" s="22"/>
      <c r="G49" s="22"/>
      <c r="I49" s="10">
        <v>15</v>
      </c>
    </row>
    <row r="50" spans="4:9" ht="15.75" customHeight="1">
      <c r="D50" s="21"/>
      <c r="E50" s="22"/>
      <c r="G50" s="22"/>
      <c r="I50" s="10">
        <v>18</v>
      </c>
    </row>
    <row r="51" spans="4:9" ht="15.75" customHeight="1">
      <c r="D51" s="21"/>
      <c r="E51" s="22"/>
      <c r="G51" s="22"/>
      <c r="I51" s="10">
        <v>20</v>
      </c>
    </row>
    <row r="52" spans="4:9" ht="15.75" customHeight="1">
      <c r="D52" s="21"/>
      <c r="E52" s="22"/>
      <c r="G52" s="22"/>
      <c r="H52" s="39" t="s">
        <v>58</v>
      </c>
      <c r="I52" s="10" t="s">
        <v>62</v>
      </c>
    </row>
    <row r="53" spans="4:9" ht="15.75" customHeight="1">
      <c r="I53" t="s">
        <v>59</v>
      </c>
    </row>
    <row r="54" spans="4:9" ht="15.75" customHeight="1">
      <c r="I54" s="10" t="s">
        <v>60</v>
      </c>
    </row>
    <row r="55" spans="4:9" ht="36" customHeight="1">
      <c r="I55" s="10" t="s">
        <v>62</v>
      </c>
    </row>
    <row r="56" spans="4:9" ht="38.65" customHeight="1">
      <c r="I56" s="10" t="s">
        <v>61</v>
      </c>
    </row>
    <row r="57" spans="4:9" ht="50.65" customHeight="1">
      <c r="I57" s="10" t="s">
        <v>65</v>
      </c>
    </row>
    <row r="58" spans="4:9" ht="51.6" customHeight="1">
      <c r="I58" s="10" t="s">
        <v>62</v>
      </c>
    </row>
    <row r="59" spans="4:9" ht="67.5" customHeight="1">
      <c r="I59" s="10" t="s">
        <v>63</v>
      </c>
    </row>
    <row r="60" spans="4:9" ht="28.15" customHeight="1">
      <c r="I60" s="10" t="s">
        <v>64</v>
      </c>
    </row>
    <row r="61" spans="4:9" ht="31.15" customHeight="1">
      <c r="H61" s="9" t="s">
        <v>291</v>
      </c>
      <c r="I61" s="10" t="s">
        <v>62</v>
      </c>
    </row>
    <row r="62" spans="4:9" ht="29.1" customHeight="1">
      <c r="I62" t="s">
        <v>805</v>
      </c>
    </row>
    <row r="63" spans="4:9" ht="14.65" customHeight="1">
      <c r="I63" s="10" t="s">
        <v>806</v>
      </c>
    </row>
    <row r="64" spans="4:9" ht="14.65" customHeight="1">
      <c r="H64" s="39" t="s">
        <v>253</v>
      </c>
    </row>
    <row r="65" spans="2:29" ht="14.65" customHeight="1">
      <c r="H65" s="39"/>
      <c r="I65" s="10" t="s">
        <v>62</v>
      </c>
    </row>
    <row r="66" spans="2:29" ht="14.65" customHeight="1">
      <c r="H66" s="39"/>
      <c r="I66" t="s">
        <v>754</v>
      </c>
    </row>
    <row r="67" spans="2:29" ht="14.65" customHeight="1">
      <c r="H67" s="39"/>
      <c r="I67" s="10" t="s">
        <v>755</v>
      </c>
    </row>
    <row r="68" spans="2:29" ht="14.65" customHeight="1">
      <c r="H68" s="9" t="s">
        <v>70</v>
      </c>
      <c r="I68" s="10" t="s">
        <v>296</v>
      </c>
    </row>
    <row r="69" spans="2:29" ht="14.65" customHeight="1">
      <c r="H69" s="1"/>
      <c r="I69" s="10" t="s">
        <v>292</v>
      </c>
    </row>
    <row r="70" spans="2:29" ht="14.65" customHeight="1">
      <c r="I70" s="10" t="s">
        <v>293</v>
      </c>
    </row>
    <row r="71" spans="2:29" ht="14.65" customHeight="1">
      <c r="H71" s="9" t="s">
        <v>294</v>
      </c>
      <c r="I71" s="10" t="s">
        <v>78</v>
      </c>
    </row>
    <row r="72" spans="2:29" ht="14.65" customHeight="1">
      <c r="I72" t="s">
        <v>295</v>
      </c>
    </row>
    <row r="73" spans="2:29" ht="14.65" customHeight="1" thickBot="1"/>
    <row r="74" spans="2:29" ht="33" customHeight="1" thickBot="1">
      <c r="B74" s="557" t="s">
        <v>831</v>
      </c>
      <c r="C74" s="558" t="s">
        <v>832</v>
      </c>
      <c r="D74" s="626" t="s">
        <v>833</v>
      </c>
      <c r="E74" s="627"/>
      <c r="F74" s="559" t="s">
        <v>834</v>
      </c>
      <c r="H74" s="9" t="s">
        <v>67</v>
      </c>
      <c r="I74" s="10">
        <f>(SUM(E19:E22))</f>
        <v>0</v>
      </c>
    </row>
    <row r="75" spans="2:29" ht="107.25" customHeight="1" thickTop="1">
      <c r="B75" s="560" t="s">
        <v>835</v>
      </c>
      <c r="C75" s="560" t="s">
        <v>836</v>
      </c>
      <c r="D75" s="591" t="s">
        <v>837</v>
      </c>
      <c r="E75" s="592"/>
      <c r="F75" s="560" t="s">
        <v>842</v>
      </c>
      <c r="H75" s="9" t="s">
        <v>66</v>
      </c>
      <c r="I75" s="25" cm="1">
        <f t="array" ref="I75">IFERROR(_xlfn.IFS(I74&lt;=6,I74,I74&gt;6,"6"),"No Data")</f>
        <v>0</v>
      </c>
    </row>
    <row r="76" spans="2:29" ht="60" customHeight="1" thickBot="1">
      <c r="B76" s="561" t="s">
        <v>838</v>
      </c>
      <c r="C76" s="561" t="s">
        <v>839</v>
      </c>
      <c r="D76" s="562" t="s">
        <v>840</v>
      </c>
      <c r="E76" s="563"/>
      <c r="F76" s="564" t="s">
        <v>841</v>
      </c>
      <c r="I76" s="10" t="s">
        <v>80</v>
      </c>
      <c r="AC76" s="26"/>
    </row>
    <row r="77" spans="2:29" ht="14.65" customHeight="1">
      <c r="I77" s="10" t="s">
        <v>79</v>
      </c>
    </row>
    <row r="78" spans="2:29" ht="14.65" customHeight="1">
      <c r="I78" s="10" t="s">
        <v>852</v>
      </c>
    </row>
    <row r="79" spans="2:29" ht="14.65" customHeight="1">
      <c r="I79" s="10" t="s">
        <v>81</v>
      </c>
    </row>
    <row r="80" spans="2:29" ht="14.65" customHeight="1">
      <c r="I80" s="10" t="s">
        <v>82</v>
      </c>
    </row>
    <row r="81" spans="8:9" ht="14.65" customHeight="1">
      <c r="I81" s="10" t="s">
        <v>83</v>
      </c>
    </row>
    <row r="82" spans="8:9" ht="14.65" customHeight="1">
      <c r="I82" s="10" t="s">
        <v>85</v>
      </c>
    </row>
    <row r="83" spans="8:9" ht="14.65" customHeight="1">
      <c r="I83" s="10" t="s">
        <v>84</v>
      </c>
    </row>
    <row r="84" spans="8:9" ht="14.65" customHeight="1">
      <c r="H84" s="9" t="s">
        <v>86</v>
      </c>
      <c r="I84" s="25">
        <f>E23</f>
        <v>0</v>
      </c>
    </row>
    <row r="85" spans="8:9" ht="14.65" customHeight="1">
      <c r="H85" s="9" t="s">
        <v>87</v>
      </c>
      <c r="I85" s="10" t="s">
        <v>88</v>
      </c>
    </row>
    <row r="86" spans="8:9" ht="14.65" customHeight="1">
      <c r="I86" s="10" t="s">
        <v>89</v>
      </c>
    </row>
    <row r="87" spans="8:9" ht="14.65" customHeight="1">
      <c r="I87" s="10" t="s">
        <v>90</v>
      </c>
    </row>
    <row r="88" spans="8:9" ht="14.65" customHeight="1">
      <c r="H88" s="9" t="s">
        <v>95</v>
      </c>
      <c r="I88" s="10" t="s">
        <v>94</v>
      </c>
    </row>
    <row r="89" spans="8:9" ht="14.65" customHeight="1">
      <c r="H89" s="9" t="s">
        <v>96</v>
      </c>
      <c r="I89" s="10" t="s">
        <v>99</v>
      </c>
    </row>
    <row r="90" spans="8:9" ht="14.65" customHeight="1">
      <c r="H90" s="9" t="s">
        <v>97</v>
      </c>
      <c r="I90" s="10" t="s">
        <v>100</v>
      </c>
    </row>
    <row r="91" spans="8:9" ht="14.65" customHeight="1">
      <c r="H91" s="9" t="s">
        <v>98</v>
      </c>
      <c r="I91" s="10" t="s">
        <v>101</v>
      </c>
    </row>
  </sheetData>
  <sheetProtection algorithmName="SHA-512" hashValue="Wa4wLWY1G8V59Lfi69sTDmCWwD3CWTmAG1GKKsqxVw22O5q2jKe+KVPFfkQ84ea9huAx2xCUY22/uR9jMagSLg==" saltValue="VZ2ucC02uQiq1DOFayZ+mg==" spinCount="100000" sheet="1" formatCells="0" formatColumns="0" formatRows="0"/>
  <mergeCells count="48">
    <mergeCell ref="K17:K22"/>
    <mergeCell ref="J17:J22"/>
    <mergeCell ref="F12:F14"/>
    <mergeCell ref="I17:I22"/>
    <mergeCell ref="E6:F6"/>
    <mergeCell ref="E9:E10"/>
    <mergeCell ref="G6:G7"/>
    <mergeCell ref="H3:H15"/>
    <mergeCell ref="D74:E74"/>
    <mergeCell ref="G39:G41"/>
    <mergeCell ref="C3:F3"/>
    <mergeCell ref="B4:F4"/>
    <mergeCell ref="E41:F41"/>
    <mergeCell ref="E36:F36"/>
    <mergeCell ref="E37:F37"/>
    <mergeCell ref="F24:F26"/>
    <mergeCell ref="E38:F38"/>
    <mergeCell ref="E7:F7"/>
    <mergeCell ref="B42:F44"/>
    <mergeCell ref="B31:B41"/>
    <mergeCell ref="C39:C41"/>
    <mergeCell ref="B8:B10"/>
    <mergeCell ref="E40:F40"/>
    <mergeCell ref="H45:H47"/>
    <mergeCell ref="H17:H22"/>
    <mergeCell ref="B23:B29"/>
    <mergeCell ref="B18:B22"/>
    <mergeCell ref="B11:B17"/>
    <mergeCell ref="E32:F32"/>
    <mergeCell ref="E33:F33"/>
    <mergeCell ref="H39:H41"/>
    <mergeCell ref="E39:F39"/>
    <mergeCell ref="H2:J2"/>
    <mergeCell ref="D75:E75"/>
    <mergeCell ref="C2:E2"/>
    <mergeCell ref="E31:F31"/>
    <mergeCell ref="D18:F18"/>
    <mergeCell ref="D17:E17"/>
    <mergeCell ref="D23:F23"/>
    <mergeCell ref="F9:F10"/>
    <mergeCell ref="F15:F17"/>
    <mergeCell ref="D11:F11"/>
    <mergeCell ref="D8:F8"/>
    <mergeCell ref="D12:E12"/>
    <mergeCell ref="C5:F5"/>
    <mergeCell ref="F19:F21"/>
    <mergeCell ref="E34:F34"/>
    <mergeCell ref="E35:F35"/>
  </mergeCells>
  <conditionalFormatting sqref="B3">
    <cfRule type="colorScale" priority="19">
      <colorScale>
        <cfvo type="min"/>
        <cfvo type="percentile" val="50"/>
        <cfvo type="max"/>
        <color rgb="FF63BE7B"/>
        <color rgb="FFFFEB84"/>
        <color rgb="FFF8696B"/>
      </colorScale>
    </cfRule>
  </conditionalFormatting>
  <conditionalFormatting sqref="B4">
    <cfRule type="colorScale" priority="6">
      <colorScale>
        <cfvo type="min"/>
        <cfvo type="percentile" val="50"/>
        <cfvo type="max"/>
        <color rgb="FF63BE7B"/>
        <color rgb="FFFFEB84"/>
        <color rgb="FFF8696B"/>
      </colorScale>
    </cfRule>
  </conditionalFormatting>
  <conditionalFormatting sqref="B5:B7">
    <cfRule type="colorScale" priority="17">
      <colorScale>
        <cfvo type="min"/>
        <cfvo type="percentile" val="50"/>
        <cfvo type="max"/>
        <color rgb="FF63BE7B"/>
        <color rgb="FFFFEB84"/>
        <color rgb="FFF8696B"/>
      </colorScale>
    </cfRule>
  </conditionalFormatting>
  <conditionalFormatting sqref="B8">
    <cfRule type="colorScale" priority="15">
      <colorScale>
        <cfvo type="min"/>
        <cfvo type="percentile" val="50"/>
        <cfvo type="max"/>
        <color rgb="FF63BE7B"/>
        <color rgb="FFFFEB84"/>
        <color rgb="FFF8696B"/>
      </colorScale>
    </cfRule>
  </conditionalFormatting>
  <conditionalFormatting sqref="B2:C2">
    <cfRule type="colorScale" priority="18">
      <colorScale>
        <cfvo type="min"/>
        <cfvo type="percentile" val="50"/>
        <cfvo type="max"/>
        <color rgb="FF63BE7B"/>
        <color rgb="FFFFEB84"/>
        <color rgb="FFF8696B"/>
      </colorScale>
    </cfRule>
  </conditionalFormatting>
  <conditionalFormatting sqref="D6:D7">
    <cfRule type="colorScale" priority="16">
      <colorScale>
        <cfvo type="min"/>
        <cfvo type="percentile" val="50"/>
        <cfvo type="max"/>
        <color rgb="FF63BE7B"/>
        <color rgb="FFFFEB84"/>
        <color rgb="FFF8696B"/>
      </colorScale>
    </cfRule>
  </conditionalFormatting>
  <conditionalFormatting sqref="D39">
    <cfRule type="colorScale" priority="12">
      <colorScale>
        <cfvo type="min"/>
        <cfvo type="percentile" val="50"/>
        <cfvo type="max"/>
        <color rgb="FF63BE7B"/>
        <color rgb="FFFFEB84"/>
        <color rgb="FFF8696B"/>
      </colorScale>
    </cfRule>
  </conditionalFormatting>
  <conditionalFormatting sqref="D41">
    <cfRule type="colorScale" priority="14">
      <colorScale>
        <cfvo type="min"/>
        <cfvo type="percentile" val="50"/>
        <cfvo type="max"/>
        <color rgb="FF63BE7B"/>
        <color rgb="FFFFEB84"/>
        <color rgb="FFF8696B"/>
      </colorScale>
    </cfRule>
  </conditionalFormatting>
  <conditionalFormatting sqref="D17:E17">
    <cfRule type="beginsWith" dxfId="72" priority="10" operator="beginsWith" text="It is recommended to">
      <formula>LEFT(D17,LEN("It is recommended to"))="It is recommended to"</formula>
    </cfRule>
  </conditionalFormatting>
  <conditionalFormatting sqref="D40:F40">
    <cfRule type="containsText" dxfId="71" priority="1" operator="containsText" text="No Data">
      <formula>NOT(ISERROR(SEARCH("No Data",D40)))</formula>
    </cfRule>
    <cfRule type="cellIs" dxfId="70" priority="2" operator="greaterThan">
      <formula>99.99</formula>
    </cfRule>
    <cfRule type="cellIs" dxfId="69" priority="3" operator="between">
      <formula>50.99</formula>
      <formula>100.99</formula>
    </cfRule>
    <cfRule type="cellIs" dxfId="68" priority="4" operator="between">
      <formula>19.99</formula>
      <formula>50.99</formula>
    </cfRule>
    <cfRule type="cellIs" dxfId="67" priority="5" operator="between">
      <formula>0</formula>
      <formula>19.99</formula>
    </cfRule>
  </conditionalFormatting>
  <conditionalFormatting sqref="E39">
    <cfRule type="colorScale" priority="11">
      <colorScale>
        <cfvo type="min"/>
        <cfvo type="percentile" val="50"/>
        <cfvo type="max"/>
        <color rgb="FF63BE7B"/>
        <color rgb="FFFFEB84"/>
        <color rgb="FFF8696B"/>
      </colorScale>
    </cfRule>
  </conditionalFormatting>
  <conditionalFormatting sqref="E41">
    <cfRule type="colorScale" priority="13">
      <colorScale>
        <cfvo type="min"/>
        <cfvo type="percentile" val="50"/>
        <cfvo type="max"/>
        <color rgb="FF63BE7B"/>
        <color rgb="FFFFEB84"/>
        <color rgb="FFF8696B"/>
      </colorScale>
    </cfRule>
  </conditionalFormatting>
  <conditionalFormatting sqref="F22">
    <cfRule type="beginsWith" dxfId="66" priority="9" operator="beginsWith" text="*NOTE:">
      <formula>LEFT(F22,LEN("*NOTE:"))="*NOTE:"</formula>
    </cfRule>
  </conditionalFormatting>
  <conditionalFormatting sqref="F27">
    <cfRule type="beginsWith" dxfId="65" priority="8" operator="beginsWith" text="*NOTE:">
      <formula>LEFT(F27,LEN("*NOTE:"))="*NOTE:"</formula>
    </cfRule>
  </conditionalFormatting>
  <conditionalFormatting sqref="F29">
    <cfRule type="beginsWith" dxfId="64" priority="7" operator="beginsWith" text="*NOTE:">
      <formula>LEFT(F29,LEN("*NOTE:"))="*NOTE:"</formula>
    </cfRule>
  </conditionalFormatting>
  <dataValidations count="17">
    <dataValidation allowBlank="1" showInputMessage="1" showErrorMessage="1" prompt="1) ”Effektiv last” betyr her den reelle kraften som den ansatte faktisk må bruke ved håndteringen av lasten. Dette tilsvarer ikke alltid lastens egenvekt. " sqref="C13:C14" xr:uid="{DFD60438-7CDC-4182-BD7B-56D97B378F35}"/>
    <dataValidation type="list" allowBlank="1" showInputMessage="1" showErrorMessage="1" sqref="D15" xr:uid="{30853CF8-0AF7-4DCD-92EB-4FD307E20A5F}">
      <formula1>$I$39:$I$41</formula1>
    </dataValidation>
    <dataValidation type="list" allowBlank="1" showInputMessage="1" showErrorMessage="1" sqref="D16" xr:uid="{AD6AF0FF-CC66-406C-88A9-659A682266EB}">
      <formula1>$I$42:$I$51</formula1>
    </dataValidation>
    <dataValidation type="list" allowBlank="1" showInputMessage="1" showErrorMessage="1" sqref="D19" xr:uid="{0E80F4E0-5055-41B7-9135-AF8B2980C1CA}">
      <formula1>$I$52:$I$54</formula1>
    </dataValidation>
    <dataValidation type="list" allowBlank="1" showInputMessage="1" showErrorMessage="1" sqref="D20" xr:uid="{A6B75827-1031-4F2F-9C99-BADBD2CA23DE}">
      <formula1>$I$55:$I$57</formula1>
    </dataValidation>
    <dataValidation type="list" allowBlank="1" showInputMessage="1" showErrorMessage="1" sqref="D21" xr:uid="{0EB45C25-A450-4829-8C84-A63623D15DF3}">
      <formula1>$I$58:$I$60</formula1>
    </dataValidation>
    <dataValidation type="list" allowBlank="1" showInputMessage="1" showErrorMessage="1" sqref="D22" xr:uid="{A5FB5413-E6E3-41C6-843F-FA762905ADFE}">
      <formula1>$I$61:$I$63</formula1>
    </dataValidation>
    <dataValidation type="list" allowBlank="1" showInputMessage="1" showErrorMessage="1" sqref="D9" xr:uid="{0E749F4F-47FA-4CFB-A3A5-3AE620D22D9D}">
      <formula1>$I$3:$I$15</formula1>
    </dataValidation>
    <dataValidation type="list" allowBlank="1" showInputMessage="1" showErrorMessage="1" sqref="D25" xr:uid="{44B984FD-2280-4526-AEF4-5BB55EF50E87}">
      <formula1>$I$68:$I$70</formula1>
    </dataValidation>
    <dataValidation type="list" allowBlank="1" showInputMessage="1" showErrorMessage="1" sqref="D26" xr:uid="{A491CFA9-F4B8-43F9-85AC-27B1C3AC852A}">
      <formula1>$I$71:$I$72</formula1>
    </dataValidation>
    <dataValidation type="list" allowBlank="1" showInputMessage="1" showErrorMessage="1" sqref="D28" xr:uid="{6BF0D43F-ED1F-45ED-90DD-C298CC1F72C0}">
      <formula1>$I$79:$I$80</formula1>
    </dataValidation>
    <dataValidation type="list" allowBlank="1" showInputMessage="1" showErrorMessage="1" sqref="D29" xr:uid="{DD0882AB-DF65-4DF3-820B-0DF82F2947C4}">
      <formula1>$I$81:$I$83</formula1>
    </dataValidation>
    <dataValidation type="list" allowBlank="1" showInputMessage="1" showErrorMessage="1" sqref="D30" xr:uid="{BCCD2993-B348-44FC-BAA6-0C2E4C0C4782}">
      <formula1>$I$85:$I$87</formula1>
    </dataValidation>
    <dataValidation type="list" allowBlank="1" showInputMessage="1" showErrorMessage="1" sqref="D12" xr:uid="{29AC4B67-5AA0-40C2-AAC7-AD67554306DB}">
      <formula1>$H$23:$H$31</formula1>
    </dataValidation>
    <dataValidation allowBlank="1" showInputMessage="1" showErrorMessage="1" promptTitle="Important Note!" prompt="Please see the note above" sqref="D39:F40" xr:uid="{110FCEB6-2425-43B2-9F55-EF5B17B2AE1B}"/>
    <dataValidation type="list" allowBlank="1" showInputMessage="1" showErrorMessage="1" sqref="D24" xr:uid="{B0BA0605-F48A-4819-82C7-ADB8C2396A93}">
      <formula1>$I$65:$I$67</formula1>
    </dataValidation>
    <dataValidation type="list" allowBlank="1" showInputMessage="1" showErrorMessage="1" sqref="D27" xr:uid="{6926A108-CE64-4F16-8D7B-95B2EEA819E6}">
      <formula1>$I$76:$I$78</formula1>
    </dataValidation>
  </dataValidations>
  <hyperlinks>
    <hyperlink ref="B45" r:id="rId1" display="https://www.baua.de/EN/Topics/Work-design/Physical-workload/Key-indicator-method/pdf/KIM-LHC-Lifting-Holding-Carrying.pdf?__blob=publicationFile&amp;v=4" xr:uid="{A0158170-9E7F-4BE5-A365-EBC3D1D868F9}"/>
  </hyperlinks>
  <pageMargins left="0.7" right="0.7" top="0.75" bottom="0.75" header="0.3" footer="0.3"/>
  <pageSetup paperSize="9" scale="20" orientation="portrait" r:id="rId2"/>
  <drawing r:id="rId3"/>
  <legacy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B0DBC-D578-4EEB-B399-4A7255EE2AF5}">
  <sheetPr codeName="Sheet5">
    <tabColor theme="4" tint="0.79998168889431442"/>
  </sheetPr>
  <dimension ref="A1:AD111"/>
  <sheetViews>
    <sheetView zoomScale="40" zoomScaleNormal="85" workbookViewId="0">
      <selection activeCell="D14" sqref="D14"/>
    </sheetView>
  </sheetViews>
  <sheetFormatPr defaultColWidth="11.28515625" defaultRowHeight="14.65" customHeight="1"/>
  <cols>
    <col min="1" max="1" width="8.28515625" style="50" customWidth="1"/>
    <col min="2" max="2" width="32.28515625" style="50" customWidth="1"/>
    <col min="3" max="3" width="33.28515625" style="50" customWidth="1"/>
    <col min="4" max="4" width="63.42578125" style="49" customWidth="1"/>
    <col min="5" max="5" width="5.7109375" style="51" customWidth="1"/>
    <col min="6" max="6" width="71.5703125" style="50" customWidth="1"/>
    <col min="7" max="7" width="10.7109375" style="75" hidden="1" customWidth="1"/>
    <col min="8" max="8" width="8.28515625" style="49" hidden="1" customWidth="1"/>
    <col min="9" max="9" width="9.5703125" style="48" hidden="1" customWidth="1"/>
    <col min="10" max="10" width="11.7109375" style="50" hidden="1" customWidth="1"/>
    <col min="11" max="11" width="13.7109375" style="50" hidden="1" customWidth="1"/>
    <col min="12" max="12" width="7.28515625" style="474" customWidth="1"/>
    <col min="13" max="13" width="18.28515625" style="50" customWidth="1"/>
    <col min="14" max="14" width="7.5703125" style="50" customWidth="1"/>
    <col min="15" max="20" width="10.5703125" style="50" customWidth="1"/>
    <col min="21" max="21" width="13.28515625" style="50" customWidth="1"/>
    <col min="22" max="24" width="10.5703125" style="50" customWidth="1"/>
    <col min="25" max="29" width="11.28515625" style="3"/>
    <col min="30" max="16384" width="11.28515625" style="50"/>
  </cols>
  <sheetData>
    <row r="1" spans="1:30" s="484" customFormat="1" ht="30.6" customHeight="1">
      <c r="A1" s="495" t="s">
        <v>557</v>
      </c>
      <c r="B1" s="483"/>
      <c r="D1" s="485"/>
      <c r="E1" s="486"/>
      <c r="F1" s="487"/>
      <c r="G1" s="488"/>
      <c r="H1" s="489" t="s">
        <v>324</v>
      </c>
      <c r="I1" s="490"/>
      <c r="L1" s="491"/>
      <c r="Y1" s="3"/>
      <c r="Z1" s="3"/>
      <c r="AA1" s="3"/>
      <c r="AB1" s="3"/>
      <c r="AC1" s="3"/>
    </row>
    <row r="2" spans="1:30" ht="127.15" customHeight="1">
      <c r="B2" s="148" t="s">
        <v>265</v>
      </c>
      <c r="C2" s="709" t="s">
        <v>333</v>
      </c>
      <c r="D2" s="710"/>
      <c r="E2" s="711"/>
      <c r="F2" s="297" t="s">
        <v>609</v>
      </c>
      <c r="G2" s="124"/>
      <c r="H2" s="697" t="s">
        <v>77</v>
      </c>
      <c r="I2" s="697"/>
      <c r="J2" s="697"/>
      <c r="K2" s="53" t="e">
        <f>INDEX(K3:K15,MATCH(G9,IF(J3:J15=G10,I3:I15),0))</f>
        <v>#VALUE!</v>
      </c>
      <c r="L2" s="479"/>
      <c r="M2" s="3"/>
      <c r="N2" s="3"/>
      <c r="O2" s="3"/>
      <c r="P2" s="3"/>
      <c r="Q2" s="3"/>
      <c r="R2" s="3"/>
      <c r="S2" s="3"/>
      <c r="T2" s="3"/>
      <c r="U2" s="3"/>
      <c r="V2" s="3"/>
      <c r="W2" s="3"/>
      <c r="X2" s="3"/>
      <c r="Y2" s="5" t="s">
        <v>683</v>
      </c>
    </row>
    <row r="3" spans="1:30" ht="45" customHeight="1" thickBot="1">
      <c r="B3" s="149" t="s">
        <v>326</v>
      </c>
      <c r="C3" s="729" t="s">
        <v>327</v>
      </c>
      <c r="D3" s="729"/>
      <c r="E3" s="729"/>
      <c r="F3" s="730"/>
      <c r="G3" s="125"/>
      <c r="H3" s="698" t="s">
        <v>26</v>
      </c>
      <c r="I3" s="54" t="s">
        <v>119</v>
      </c>
      <c r="J3" s="54" t="s">
        <v>129</v>
      </c>
      <c r="K3" s="54">
        <v>1</v>
      </c>
      <c r="L3" s="480"/>
      <c r="M3" s="690" t="s">
        <v>421</v>
      </c>
      <c r="N3" s="692" t="s">
        <v>171</v>
      </c>
      <c r="O3" s="695" t="s">
        <v>144</v>
      </c>
      <c r="P3" s="695"/>
      <c r="Q3" s="695"/>
      <c r="R3" s="695"/>
      <c r="S3" s="695"/>
      <c r="T3" s="695"/>
      <c r="U3" s="695"/>
      <c r="V3" s="695"/>
      <c r="W3" s="694" t="s">
        <v>145</v>
      </c>
      <c r="X3" s="694" t="s">
        <v>146</v>
      </c>
    </row>
    <row r="4" spans="1:30" ht="33" customHeight="1" thickTop="1" thickBot="1">
      <c r="B4" s="714" t="s">
        <v>384</v>
      </c>
      <c r="C4" s="715"/>
      <c r="D4" s="715"/>
      <c r="E4" s="715"/>
      <c r="F4" s="716"/>
      <c r="G4" s="126"/>
      <c r="H4" s="698"/>
      <c r="I4" s="54" t="s">
        <v>113</v>
      </c>
      <c r="J4" s="54" t="s">
        <v>116</v>
      </c>
      <c r="K4" s="54">
        <v>1.5</v>
      </c>
      <c r="L4" s="481"/>
      <c r="M4" s="691"/>
      <c r="N4" s="693"/>
      <c r="O4" s="694" t="s">
        <v>140</v>
      </c>
      <c r="P4" s="694"/>
      <c r="Q4" s="694"/>
      <c r="R4" s="694" t="s">
        <v>143</v>
      </c>
      <c r="S4" s="694"/>
      <c r="T4" s="694"/>
      <c r="U4" s="694"/>
      <c r="V4" s="694"/>
      <c r="W4" s="694"/>
      <c r="X4" s="694"/>
    </row>
    <row r="5" spans="1:30" ht="36" customHeight="1" thickTop="1" thickBot="1">
      <c r="B5" s="152" t="s">
        <v>20</v>
      </c>
      <c r="C5" s="712"/>
      <c r="D5" s="712"/>
      <c r="E5" s="712"/>
      <c r="F5" s="713"/>
      <c r="G5" s="127"/>
      <c r="H5" s="698"/>
      <c r="I5" s="54" t="s">
        <v>120</v>
      </c>
      <c r="J5" s="54" t="s">
        <v>130</v>
      </c>
      <c r="K5" s="54">
        <v>2</v>
      </c>
      <c r="L5" s="480"/>
      <c r="M5" s="691"/>
      <c r="N5" s="693"/>
      <c r="O5" s="694"/>
      <c r="P5" s="694"/>
      <c r="Q5" s="694"/>
      <c r="R5" s="694" t="s">
        <v>141</v>
      </c>
      <c r="S5" s="694"/>
      <c r="T5" s="117" t="s">
        <v>707</v>
      </c>
      <c r="U5" s="117" t="s">
        <v>708</v>
      </c>
      <c r="V5" s="117" t="s">
        <v>142</v>
      </c>
      <c r="W5" s="694"/>
      <c r="X5" s="694"/>
    </row>
    <row r="6" spans="1:30" ht="30.6" customHeight="1" thickTop="1" thickBot="1">
      <c r="B6" s="153" t="s">
        <v>21</v>
      </c>
      <c r="C6" s="325"/>
      <c r="D6" s="150" t="s">
        <v>23</v>
      </c>
      <c r="E6" s="705"/>
      <c r="F6" s="706"/>
      <c r="G6" s="128"/>
      <c r="H6" s="698"/>
      <c r="I6" s="54" t="s">
        <v>114</v>
      </c>
      <c r="J6" s="54" t="s">
        <v>117</v>
      </c>
      <c r="K6" s="54">
        <v>2.5</v>
      </c>
      <c r="L6" s="480"/>
      <c r="M6" s="691"/>
      <c r="N6" s="693"/>
      <c r="O6" s="694"/>
      <c r="P6" s="694"/>
      <c r="Q6" s="694"/>
      <c r="R6" s="696"/>
      <c r="S6" s="696"/>
      <c r="T6" s="96"/>
      <c r="U6" s="96"/>
      <c r="V6" s="96"/>
      <c r="W6" s="694"/>
      <c r="X6" s="694"/>
    </row>
    <row r="7" spans="1:30" ht="41.25" customHeight="1" thickTop="1" thickBot="1">
      <c r="B7" s="154" t="s">
        <v>22</v>
      </c>
      <c r="C7" s="548"/>
      <c r="D7" s="151" t="s">
        <v>24</v>
      </c>
      <c r="E7" s="707"/>
      <c r="F7" s="708"/>
      <c r="G7" s="129"/>
      <c r="H7" s="698"/>
      <c r="I7" s="54" t="s">
        <v>121</v>
      </c>
      <c r="J7" s="54" t="s">
        <v>131</v>
      </c>
      <c r="K7" s="55">
        <v>3</v>
      </c>
      <c r="L7" s="482"/>
      <c r="M7" s="691"/>
      <c r="N7" s="693"/>
      <c r="O7" s="96"/>
      <c r="P7" s="96"/>
      <c r="Q7" s="96"/>
      <c r="R7" s="96"/>
      <c r="S7" s="96"/>
      <c r="T7" s="96"/>
      <c r="U7" s="96"/>
      <c r="V7" s="96"/>
      <c r="W7" s="694"/>
      <c r="X7" s="694"/>
    </row>
    <row r="8" spans="1:30" ht="36.75" customHeight="1" thickTop="1" thickBot="1">
      <c r="B8" s="677" t="s">
        <v>32</v>
      </c>
      <c r="C8" s="287" t="s">
        <v>329</v>
      </c>
      <c r="D8" s="688" t="s">
        <v>112</v>
      </c>
      <c r="E8" s="688"/>
      <c r="F8" s="689"/>
      <c r="G8" s="130" t="s">
        <v>323</v>
      </c>
      <c r="H8" s="698"/>
      <c r="I8" s="54" t="s">
        <v>115</v>
      </c>
      <c r="J8" s="54" t="s">
        <v>118</v>
      </c>
      <c r="K8" s="54">
        <v>3.5</v>
      </c>
      <c r="L8" s="480"/>
      <c r="M8" s="103"/>
      <c r="N8" s="104"/>
      <c r="O8" s="115">
        <v>1</v>
      </c>
      <c r="P8" s="115">
        <v>2</v>
      </c>
      <c r="Q8" s="115">
        <v>3</v>
      </c>
      <c r="R8" s="115">
        <v>4</v>
      </c>
      <c r="S8" s="115">
        <v>5</v>
      </c>
      <c r="T8" s="115">
        <v>6</v>
      </c>
      <c r="U8" s="115">
        <v>7</v>
      </c>
      <c r="V8" s="115">
        <v>8</v>
      </c>
      <c r="W8" s="115">
        <v>9</v>
      </c>
      <c r="X8" s="116">
        <v>10</v>
      </c>
    </row>
    <row r="9" spans="1:30" ht="27" customHeight="1" thickTop="1" thickBot="1">
      <c r="B9" s="678"/>
      <c r="C9" s="285" t="s">
        <v>569</v>
      </c>
      <c r="D9" s="144"/>
      <c r="E9" s="704">
        <f>D11</f>
        <v>0</v>
      </c>
      <c r="F9" s="703" t="s">
        <v>139</v>
      </c>
      <c r="G9" s="131">
        <f>IFERROR(VALUE(MID(D9,FIND("(",D9,LEN(D9)-7)+1,FIND(")",D9,LEN(D9)-7)-FIND("(",D9,LEN(D9)-7)-1)),0)</f>
        <v>0</v>
      </c>
      <c r="H9" s="698"/>
      <c r="I9" s="54" t="s">
        <v>122</v>
      </c>
      <c r="J9" s="54" t="s">
        <v>132</v>
      </c>
      <c r="K9" s="54">
        <v>4</v>
      </c>
      <c r="L9" s="480"/>
      <c r="M9" s="105" t="s">
        <v>150</v>
      </c>
      <c r="N9" s="104">
        <v>1</v>
      </c>
      <c r="O9" s="106">
        <v>3</v>
      </c>
      <c r="P9" s="106">
        <v>2</v>
      </c>
      <c r="Q9" s="106">
        <v>2.5</v>
      </c>
      <c r="R9" s="106">
        <v>2.5</v>
      </c>
      <c r="S9" s="106">
        <v>3</v>
      </c>
      <c r="T9" s="106">
        <v>1</v>
      </c>
      <c r="U9" s="106">
        <v>1</v>
      </c>
      <c r="V9" s="106">
        <v>1</v>
      </c>
      <c r="W9" s="106">
        <v>1</v>
      </c>
      <c r="X9" s="107">
        <v>2</v>
      </c>
    </row>
    <row r="10" spans="1:30" ht="27" customHeight="1" thickTop="1" thickBot="1">
      <c r="B10" s="678"/>
      <c r="C10" s="285" t="s">
        <v>570</v>
      </c>
      <c r="D10" s="144"/>
      <c r="E10" s="704"/>
      <c r="F10" s="703"/>
      <c r="G10" s="131">
        <f>IFERROR(VALUE(MID(D10,FIND("(",D10,LEN(D10)-7)+1,FIND(")",D10,LEN(D10)-7)-FIND("(",D10,LEN(D10)-7)-1)),0)</f>
        <v>0</v>
      </c>
      <c r="H10" s="698"/>
      <c r="I10" s="54" t="s">
        <v>123</v>
      </c>
      <c r="J10" s="54" t="s">
        <v>133</v>
      </c>
      <c r="K10" s="54">
        <v>5</v>
      </c>
      <c r="L10" s="480"/>
      <c r="M10" s="105" t="s">
        <v>151</v>
      </c>
      <c r="N10" s="104">
        <v>2</v>
      </c>
      <c r="O10" s="106">
        <v>5</v>
      </c>
      <c r="P10" s="106">
        <v>3</v>
      </c>
      <c r="Q10" s="106">
        <v>4</v>
      </c>
      <c r="R10" s="106">
        <v>3</v>
      </c>
      <c r="S10" s="106">
        <v>4</v>
      </c>
      <c r="T10" s="106">
        <v>1</v>
      </c>
      <c r="U10" s="106">
        <v>1</v>
      </c>
      <c r="V10" s="106">
        <v>1</v>
      </c>
      <c r="W10" s="106">
        <v>1</v>
      </c>
      <c r="X10" s="107">
        <v>2.5</v>
      </c>
    </row>
    <row r="11" spans="1:30" ht="49.15" customHeight="1" thickTop="1" thickBot="1">
      <c r="B11" s="679"/>
      <c r="C11" s="286" t="s">
        <v>17</v>
      </c>
      <c r="D11" s="205">
        <f>IFERROR(MAX(G9:G10),"No data")</f>
        <v>0</v>
      </c>
      <c r="E11" s="704"/>
      <c r="F11" s="241" t="s">
        <v>571</v>
      </c>
      <c r="G11" s="132"/>
      <c r="H11" s="698"/>
      <c r="I11" s="54" t="s">
        <v>124</v>
      </c>
      <c r="J11" s="54" t="s">
        <v>134</v>
      </c>
      <c r="K11" s="54">
        <v>6</v>
      </c>
      <c r="L11" s="480"/>
      <c r="M11" s="105" t="s">
        <v>152</v>
      </c>
      <c r="N11" s="104">
        <v>3</v>
      </c>
      <c r="O11" s="106">
        <v>10</v>
      </c>
      <c r="P11" s="106">
        <v>6</v>
      </c>
      <c r="Q11" s="106">
        <v>7</v>
      </c>
      <c r="R11" s="106">
        <v>4</v>
      </c>
      <c r="S11" s="106">
        <v>6</v>
      </c>
      <c r="T11" s="106">
        <v>2</v>
      </c>
      <c r="U11" s="106">
        <v>1.5</v>
      </c>
      <c r="V11" s="106">
        <v>1.5</v>
      </c>
      <c r="W11" s="106">
        <v>1.5</v>
      </c>
      <c r="X11" s="107">
        <v>3.5</v>
      </c>
    </row>
    <row r="12" spans="1:30" ht="41.65" customHeight="1" thickTop="1" thickBot="1">
      <c r="B12" s="740" t="s">
        <v>53</v>
      </c>
      <c r="C12" s="287" t="s">
        <v>329</v>
      </c>
      <c r="D12" s="688" t="s">
        <v>155</v>
      </c>
      <c r="E12" s="688"/>
      <c r="F12" s="689"/>
      <c r="G12" s="133"/>
      <c r="H12" s="698"/>
      <c r="I12" s="54" t="s">
        <v>125</v>
      </c>
      <c r="J12" s="54" t="s">
        <v>135</v>
      </c>
      <c r="K12" s="54">
        <v>7</v>
      </c>
      <c r="L12" s="480"/>
      <c r="M12" s="105" t="s">
        <v>153</v>
      </c>
      <c r="N12" s="104">
        <v>4</v>
      </c>
      <c r="O12" s="106">
        <v>50</v>
      </c>
      <c r="P12" s="106">
        <v>12</v>
      </c>
      <c r="Q12" s="106">
        <v>50</v>
      </c>
      <c r="R12" s="106">
        <v>5</v>
      </c>
      <c r="S12" s="106">
        <v>8</v>
      </c>
      <c r="T12" s="106">
        <v>3</v>
      </c>
      <c r="U12" s="106">
        <v>2</v>
      </c>
      <c r="V12" s="106">
        <v>2</v>
      </c>
      <c r="W12" s="106">
        <v>2</v>
      </c>
      <c r="X12" s="107">
        <v>4.5</v>
      </c>
    </row>
    <row r="13" spans="1:30" ht="46.15" customHeight="1" thickTop="1" thickBot="1">
      <c r="B13" s="741"/>
      <c r="C13" s="284" t="s">
        <v>330</v>
      </c>
      <c r="D13" s="91"/>
      <c r="E13" s="726" t="str">
        <f ca="1">N19</f>
        <v>0</v>
      </c>
      <c r="F13" s="680" t="str">
        <f>IFERROR(IF(G14&lt;3.5,"Barrows: 3) In addition to the propelling force, the load rating points also consider lifting, tilting, balancing and lowering forces. 4) Barrows with support wheels, stair climbing carts and other special designs cannot be differentiated using the KIM-PP",""),"")</f>
        <v>Barrows: 3) In addition to the propelling force, the load rating points also consider lifting, tilting, balancing and lowering forces. 4) Barrows with support wheels, stair climbing carts and other special designs cannot be differentiated using the KIM-PP</v>
      </c>
      <c r="G13" s="131">
        <f>IFERROR(VALUE(MID(D13,FIND("(",D13,LEN(D13)-7)+1,FIND(")",D13,LEN(D13)-7)-FIND("(",D13,LEN(D13)-7)-1)),0)</f>
        <v>0</v>
      </c>
      <c r="H13" s="698"/>
      <c r="I13" s="54" t="s">
        <v>126</v>
      </c>
      <c r="J13" s="54" t="s">
        <v>136</v>
      </c>
      <c r="K13" s="54">
        <v>8</v>
      </c>
      <c r="L13" s="480"/>
      <c r="M13" s="105" t="s">
        <v>154</v>
      </c>
      <c r="N13" s="104">
        <v>5</v>
      </c>
      <c r="O13" s="108">
        <v>100</v>
      </c>
      <c r="P13" s="106">
        <v>50</v>
      </c>
      <c r="Q13" s="108">
        <v>100</v>
      </c>
      <c r="R13" s="106">
        <v>7</v>
      </c>
      <c r="S13" s="106">
        <v>12</v>
      </c>
      <c r="T13" s="106">
        <v>4</v>
      </c>
      <c r="U13" s="106">
        <v>3</v>
      </c>
      <c r="V13" s="106">
        <v>2.5</v>
      </c>
      <c r="W13" s="106">
        <v>2.5</v>
      </c>
      <c r="X13" s="107">
        <v>6</v>
      </c>
      <c r="AD13" s="50" t="s">
        <v>19</v>
      </c>
    </row>
    <row r="14" spans="1:30" ht="38.25" customHeight="1" thickTop="1" thickBot="1">
      <c r="B14" s="741"/>
      <c r="C14" s="285" t="s">
        <v>149</v>
      </c>
      <c r="D14" s="91"/>
      <c r="E14" s="727"/>
      <c r="F14" s="681"/>
      <c r="G14" s="131">
        <f>IFERROR(VALUE(MID(D14,FIND("(",D14,LEN(D14)-7)+1,FIND(")",D14,LEN(D14)-7)-FIND("(",D14,LEN(D14)-7)-1)),0)</f>
        <v>0</v>
      </c>
      <c r="H14" s="698"/>
      <c r="I14" s="54" t="s">
        <v>127</v>
      </c>
      <c r="J14" s="54" t="s">
        <v>137</v>
      </c>
      <c r="K14" s="54">
        <v>9</v>
      </c>
      <c r="L14" s="480"/>
      <c r="M14" s="105" t="s">
        <v>156</v>
      </c>
      <c r="N14" s="104">
        <v>6</v>
      </c>
      <c r="O14" s="108">
        <v>100</v>
      </c>
      <c r="P14" s="108">
        <v>100</v>
      </c>
      <c r="Q14" s="108">
        <v>100</v>
      </c>
      <c r="R14" s="106">
        <v>12</v>
      </c>
      <c r="S14" s="106">
        <v>50</v>
      </c>
      <c r="T14" s="106">
        <v>6</v>
      </c>
      <c r="U14" s="106">
        <v>5</v>
      </c>
      <c r="V14" s="106">
        <v>4</v>
      </c>
      <c r="W14" s="106">
        <v>4</v>
      </c>
      <c r="X14" s="107">
        <v>10</v>
      </c>
    </row>
    <row r="15" spans="1:30" ht="32.25" customHeight="1" thickTop="1" thickBot="1">
      <c r="B15" s="741"/>
      <c r="C15" s="284" t="s">
        <v>17</v>
      </c>
      <c r="D15" s="242" t="str">
        <f ca="1">N19</f>
        <v>0</v>
      </c>
      <c r="E15" s="727"/>
      <c r="F15" s="682" t="str">
        <f>IFERROR(_xlfn.IFS(D14="Barrows - Waste container (3)","Waste containers: 5) E.g. waste containers in outdoor areas with simple wheel bearings, which might be exposed to the weather.",D14="Carriages - only sviwel castors four wheels (4)","Waste containers: 5) E.g. waste containers in outdoor areas with simple wheel bearings, which might be exposed to the weather."),"")</f>
        <v/>
      </c>
      <c r="G15" s="134"/>
      <c r="H15" s="698"/>
      <c r="I15" s="54" t="s">
        <v>128</v>
      </c>
      <c r="J15" s="54" t="s">
        <v>138</v>
      </c>
      <c r="K15" s="54">
        <v>10</v>
      </c>
      <c r="L15" s="480"/>
      <c r="M15" s="105" t="s">
        <v>157</v>
      </c>
      <c r="N15" s="104">
        <v>7</v>
      </c>
      <c r="O15" s="108">
        <v>100</v>
      </c>
      <c r="P15" s="108">
        <v>100</v>
      </c>
      <c r="Q15" s="108">
        <v>100</v>
      </c>
      <c r="R15" s="106">
        <v>50</v>
      </c>
      <c r="S15" s="108">
        <v>100</v>
      </c>
      <c r="T15" s="106">
        <v>10</v>
      </c>
      <c r="U15" s="106">
        <v>8</v>
      </c>
      <c r="V15" s="106">
        <v>7</v>
      </c>
      <c r="W15" s="106">
        <v>7</v>
      </c>
      <c r="X15" s="107">
        <v>15</v>
      </c>
    </row>
    <row r="16" spans="1:30" ht="33" customHeight="1" thickTop="1" thickBot="1">
      <c r="B16" s="741"/>
      <c r="C16" s="288" t="s">
        <v>55</v>
      </c>
      <c r="D16" s="291" t="str">
        <f ca="1">_xlfn.IFS(D15&lt;100,"Load can be moved realiably",D15&gt;99,"These load weigths can no longer be moved realiably")</f>
        <v>These load weigths can no longer be moved realiably</v>
      </c>
      <c r="E16" s="728"/>
      <c r="F16" s="683"/>
      <c r="G16" s="134"/>
      <c r="H16" s="698" t="s">
        <v>170</v>
      </c>
      <c r="I16" s="698"/>
      <c r="J16" s="698"/>
      <c r="K16" s="698"/>
      <c r="L16" s="421"/>
      <c r="M16" s="105" t="s">
        <v>172</v>
      </c>
      <c r="N16" s="104">
        <v>8</v>
      </c>
      <c r="O16" s="108">
        <v>100</v>
      </c>
      <c r="P16" s="108">
        <v>100</v>
      </c>
      <c r="Q16" s="108">
        <v>100</v>
      </c>
      <c r="R16" s="108">
        <v>100</v>
      </c>
      <c r="S16" s="108">
        <v>100</v>
      </c>
      <c r="T16" s="106">
        <v>15</v>
      </c>
      <c r="U16" s="106">
        <v>12</v>
      </c>
      <c r="V16" s="106">
        <v>10</v>
      </c>
      <c r="W16" s="106">
        <v>10</v>
      </c>
      <c r="X16" s="107">
        <v>50</v>
      </c>
    </row>
    <row r="17" spans="2:24" ht="40.5" customHeight="1" thickTop="1" thickBot="1">
      <c r="B17" s="741"/>
      <c r="C17" s="284" t="s">
        <v>331</v>
      </c>
      <c r="D17" s="91"/>
      <c r="E17" s="704">
        <f>E36</f>
        <v>0</v>
      </c>
      <c r="F17" s="547"/>
      <c r="G17" s="135"/>
      <c r="H17" s="698"/>
      <c r="I17" s="698"/>
      <c r="J17" s="698"/>
      <c r="K17" s="698"/>
      <c r="L17" s="421"/>
      <c r="M17" s="105" t="s">
        <v>158</v>
      </c>
      <c r="N17" s="104">
        <v>9</v>
      </c>
      <c r="O17" s="109">
        <v>100</v>
      </c>
      <c r="P17" s="108">
        <v>100</v>
      </c>
      <c r="Q17" s="109">
        <v>100</v>
      </c>
      <c r="R17" s="108">
        <v>100</v>
      </c>
      <c r="S17" s="110">
        <v>100</v>
      </c>
      <c r="T17" s="106">
        <v>50</v>
      </c>
      <c r="U17" s="106">
        <v>50</v>
      </c>
      <c r="V17" s="106">
        <v>50</v>
      </c>
      <c r="W17" s="106">
        <v>20</v>
      </c>
      <c r="X17" s="111">
        <v>100</v>
      </c>
    </row>
    <row r="18" spans="2:24" ht="48" customHeight="1" thickTop="1" thickBot="1">
      <c r="B18" s="741"/>
      <c r="C18" s="285" t="s">
        <v>334</v>
      </c>
      <c r="D18" s="325"/>
      <c r="E18" s="704"/>
      <c r="F18" s="555" t="s">
        <v>263</v>
      </c>
      <c r="G18" s="131">
        <f>IFERROR(VALUE(MID(D18,FIND("(",D18,LEN(D18)-7)+1,FIND(")",D18,LEN(D18)-7)-FIND("(",D18,LEN(D18)-7)-1)),0)</f>
        <v>0</v>
      </c>
      <c r="H18" s="698"/>
      <c r="I18" s="698"/>
      <c r="J18" s="698"/>
      <c r="K18" s="698"/>
      <c r="L18" s="421"/>
      <c r="M18" s="105" t="s">
        <v>159</v>
      </c>
      <c r="N18" s="104">
        <v>10</v>
      </c>
      <c r="O18" s="108">
        <v>100</v>
      </c>
      <c r="P18" s="109">
        <v>100</v>
      </c>
      <c r="Q18" s="108">
        <v>100</v>
      </c>
      <c r="R18" s="110">
        <v>100</v>
      </c>
      <c r="S18" s="108">
        <v>100</v>
      </c>
      <c r="T18" s="112">
        <v>100</v>
      </c>
      <c r="U18" s="112">
        <v>100</v>
      </c>
      <c r="V18" s="112">
        <v>100</v>
      </c>
      <c r="W18" s="106">
        <v>50</v>
      </c>
      <c r="X18" s="113">
        <v>100</v>
      </c>
    </row>
    <row r="19" spans="2:24" ht="48" customHeight="1" thickTop="1" thickBot="1">
      <c r="B19" s="742"/>
      <c r="C19" s="286" t="s">
        <v>332</v>
      </c>
      <c r="D19" s="145"/>
      <c r="E19" s="704"/>
      <c r="F19" s="240" t="str">
        <f>IFERROR(_xlfn.IFS(D18="(Wheel)_Mixture of cobbles, concrete, asphalt, slight inclinations up to 2°, dropped kerb (0)","6) Slight inclination: Up to 2° (4%)",D18="(Wheel)_Mixture of roughly cobbled, hard sand, slight inclinations up to 2° , small edges/sills (1)","6) Slight inclination: Up to 2° (4%)",D18="(Hand) Mixture of cobbles, concrete, asphalt, slight inclinations up to 2°, dropped kerb (1)","6) Slight inclination: Up to 2° (4%)",D18="(Hand) Mixture of roughly cobbled, hard sand, slight inclinations up to 2° , small edges/sills (2","6) Slight inclination: Up to 2° (4%)",D18="(Carriages) Mixture of cobbles, concrete, asphalt, slight inclinations up to 2°, dropped kerb (2)","6) Slight inclination: Up to 2° (4%)",D18="(Carriages) Mixture of roughly cobbled, hard sand, slight inclinations up to 2° , small edges/sills (3)","6) Slight inclination: Up to 2° (4%)",D19="Stairs (only for using stair climbing carts), inclinations &gt; 10°. 18% (25)","7) Only for using stair climbing carts"),"")</f>
        <v/>
      </c>
      <c r="G19" s="136">
        <f>IFERROR(VALUE(MID(D19,FIND("(",D19,LEN(D19)-7)+1,FIND(")",D19,LEN(D19)-7)-FIND("(",D19,LEN(D19)-7)-1)),0)</f>
        <v>0</v>
      </c>
      <c r="H19" s="698"/>
      <c r="I19" s="698"/>
      <c r="J19" s="698"/>
      <c r="K19" s="698"/>
      <c r="L19" s="421"/>
      <c r="M19" s="114" t="s">
        <v>18</v>
      </c>
      <c r="N19" s="717" t="str">
        <f ca="1">(IFERROR(OFFSET(O9,MATCH(G13,N9:N18,0)-1,MATCH(G14,O8:X8,0)-1),"0"))</f>
        <v>0</v>
      </c>
      <c r="O19" s="717"/>
      <c r="P19" s="717"/>
      <c r="Q19" s="717"/>
      <c r="R19" s="717"/>
      <c r="S19" s="717"/>
      <c r="T19" s="717"/>
      <c r="U19" s="717"/>
      <c r="V19" s="717"/>
      <c r="W19" s="717"/>
      <c r="X19" s="718"/>
    </row>
    <row r="20" spans="2:24" ht="37.15" customHeight="1" thickTop="1">
      <c r="B20" s="740" t="s">
        <v>53</v>
      </c>
      <c r="C20" s="287" t="s">
        <v>329</v>
      </c>
      <c r="D20" s="719" t="s">
        <v>325</v>
      </c>
      <c r="E20" s="720"/>
      <c r="F20" s="721"/>
      <c r="G20" s="136">
        <f>J38</f>
        <v>0</v>
      </c>
      <c r="H20" s="57" t="s">
        <v>192</v>
      </c>
      <c r="J20" s="49"/>
    </row>
    <row r="21" spans="2:24" ht="42" customHeight="1">
      <c r="B21" s="741"/>
      <c r="C21" s="282" t="s">
        <v>187</v>
      </c>
      <c r="D21" s="146"/>
      <c r="E21" s="704">
        <f>E37</f>
        <v>0</v>
      </c>
      <c r="F21" s="746"/>
      <c r="G21" s="137">
        <f>IFERROR(VALUE(MID(D21,FIND("(",D21,LEN(D21)-7)+1,FIND(")",D21,LEN(D21)-7)-FIND("(",D21,LEN(D21)-7)-1)),0)</f>
        <v>0</v>
      </c>
      <c r="I21" s="48" t="s">
        <v>197</v>
      </c>
      <c r="J21" s="49"/>
    </row>
    <row r="22" spans="2:24" ht="42.75" customHeight="1">
      <c r="B22" s="741"/>
      <c r="C22" s="282" t="s">
        <v>188</v>
      </c>
      <c r="D22" s="146"/>
      <c r="E22" s="704"/>
      <c r="F22" s="746"/>
      <c r="G22" s="137">
        <f>IFERROR(VALUE(MID(D22,FIND("(",D22,LEN(D22)-7)+1,FIND(")",D22,LEN(D22)-7)-FIND("(",D22,LEN(D22)-7)-1)),0)</f>
        <v>0</v>
      </c>
      <c r="I22" s="48" t="s">
        <v>193</v>
      </c>
      <c r="J22" s="49"/>
    </row>
    <row r="23" spans="2:24" ht="36.6" customHeight="1">
      <c r="B23" s="741"/>
      <c r="C23" s="282" t="s">
        <v>189</v>
      </c>
      <c r="D23" s="146"/>
      <c r="E23" s="704"/>
      <c r="F23" s="746"/>
      <c r="G23" s="137">
        <f>IFERROR(VALUE(MID(D23,FIND("(",D23,LEN(D23)-7)+1,FIND(")",D23,LEN(D23)-7)-FIND("(",D23,LEN(D23)-7)-1)),0)</f>
        <v>0</v>
      </c>
      <c r="I23" s="48" t="s">
        <v>198</v>
      </c>
      <c r="J23" s="49"/>
    </row>
    <row r="24" spans="2:24" ht="38.25" customHeight="1">
      <c r="B24" s="741"/>
      <c r="C24" s="282" t="s">
        <v>190</v>
      </c>
      <c r="D24" s="146"/>
      <c r="E24" s="704"/>
      <c r="F24" s="746"/>
      <c r="G24" s="137">
        <f>IFERROR(VALUE(MID(D24,FIND("(",D24,LEN(D24)-7)+1,FIND(")",D24,LEN(D24)-7)-FIND("(",D24,LEN(D24)-7)-1)),0)</f>
        <v>0</v>
      </c>
      <c r="I24" s="48" t="s">
        <v>194</v>
      </c>
      <c r="J24" s="49"/>
    </row>
    <row r="25" spans="2:24" ht="41.65" customHeight="1" thickBot="1">
      <c r="B25" s="742"/>
      <c r="C25" s="283" t="s">
        <v>191</v>
      </c>
      <c r="D25" s="147"/>
      <c r="E25" s="704"/>
      <c r="F25" s="747"/>
      <c r="G25" s="137">
        <f>IFERROR(VALUE(MID(D25,FIND("(",D25,LEN(D25)-7)+1,FIND(")",D25,LEN(D25)-7)-FIND("(",D25,LEN(D25)-7)-1)),0)</f>
        <v>0</v>
      </c>
      <c r="I25" s="48" t="s">
        <v>195</v>
      </c>
      <c r="J25" s="49"/>
    </row>
    <row r="26" spans="2:24" ht="33" customHeight="1" thickTop="1">
      <c r="B26" s="740" t="s">
        <v>53</v>
      </c>
      <c r="C26" s="287" t="s">
        <v>329</v>
      </c>
      <c r="D26" s="719" t="s">
        <v>328</v>
      </c>
      <c r="E26" s="720"/>
      <c r="F26" s="721"/>
      <c r="G26" s="136">
        <f>J50</f>
        <v>0</v>
      </c>
      <c r="I26" s="48" t="s">
        <v>199</v>
      </c>
      <c r="J26" s="49"/>
    </row>
    <row r="27" spans="2:24" ht="41.65" customHeight="1">
      <c r="B27" s="741"/>
      <c r="C27" s="282" t="s">
        <v>204</v>
      </c>
      <c r="D27" s="146"/>
      <c r="E27" s="704">
        <f>E38</f>
        <v>0</v>
      </c>
      <c r="F27" s="746"/>
      <c r="G27" s="137">
        <f>IFERROR(VALUE(MID(D27,FIND("(",D27,LEN(D27)-7)+1,FIND(")",D27,LEN(D27)-7)-FIND("(",D27,LEN(D27)-7)-1)),0)</f>
        <v>0</v>
      </c>
      <c r="I27" s="58" t="s">
        <v>196</v>
      </c>
      <c r="J27" s="49"/>
    </row>
    <row r="28" spans="2:24" ht="41.65" customHeight="1">
      <c r="B28" s="741"/>
      <c r="C28" s="282" t="s">
        <v>205</v>
      </c>
      <c r="D28" s="146"/>
      <c r="E28" s="704"/>
      <c r="F28" s="746"/>
      <c r="G28" s="137">
        <f>IFERROR(VALUE(MID(D28,FIND("(",D28,LEN(D28)-7)+1,FIND(")",D28,LEN(D28)-7)-FIND("(",D28,LEN(D28)-7)-1)),0)</f>
        <v>0</v>
      </c>
      <c r="I28" s="48" t="s">
        <v>200</v>
      </c>
      <c r="J28" s="49"/>
    </row>
    <row r="29" spans="2:24" ht="41.65" customHeight="1" thickBot="1">
      <c r="B29" s="742"/>
      <c r="C29" s="283" t="s">
        <v>206</v>
      </c>
      <c r="D29" s="147"/>
      <c r="E29" s="704"/>
      <c r="F29" s="747"/>
      <c r="G29" s="137">
        <f>IFERROR(VALUE(MID(D29,FIND("(",D29,LEN(D29)-7)+1,FIND(")",D29,LEN(D29)-7)-FIND("(",D29,LEN(D29)-7)-1)),0)</f>
        <v>0</v>
      </c>
      <c r="I29" s="48" t="s">
        <v>201</v>
      </c>
      <c r="J29" s="49"/>
    </row>
    <row r="30" spans="2:24" ht="35.65" customHeight="1" thickTop="1">
      <c r="B30" s="740" t="s">
        <v>53</v>
      </c>
      <c r="C30" s="122"/>
      <c r="D30" s="719" t="s">
        <v>207</v>
      </c>
      <c r="E30" s="720"/>
      <c r="F30" s="721"/>
      <c r="G30" s="136">
        <f>MAX(G31:G33)</f>
        <v>0</v>
      </c>
      <c r="I30" s="48" t="s">
        <v>203</v>
      </c>
      <c r="J30" s="49"/>
    </row>
    <row r="31" spans="2:24" ht="49.5" customHeight="1">
      <c r="B31" s="741"/>
      <c r="C31" s="197"/>
      <c r="D31" s="146"/>
      <c r="E31" s="704">
        <f>E39</f>
        <v>0</v>
      </c>
      <c r="F31" s="748" t="s">
        <v>582</v>
      </c>
      <c r="G31" s="137">
        <f>IFERROR(VALUE(MID(D31,FIND("(",D31,LEN(D31)-7)+1,FIND(")",D31,LEN(D31)-7)-FIND("(",D31,LEN(D31)-7)-1)),0)</f>
        <v>0</v>
      </c>
      <c r="I31" s="48" t="s">
        <v>202</v>
      </c>
      <c r="J31" s="49"/>
    </row>
    <row r="32" spans="2:24" ht="81" customHeight="1">
      <c r="B32" s="741"/>
      <c r="C32" s="197"/>
      <c r="D32" s="146"/>
      <c r="E32" s="704"/>
      <c r="F32" s="749"/>
      <c r="G32" s="137">
        <f>IFERROR(VALUE(MID(D32,FIND("(",D32,LEN(D32)-7)+1,FIND(")",D32,LEN(D32)-7)-FIND("(",D32,LEN(D32)-7)-1)),0)</f>
        <v>0</v>
      </c>
      <c r="I32" s="48" t="s">
        <v>209</v>
      </c>
      <c r="J32" s="49"/>
    </row>
    <row r="33" spans="2:23" ht="106.5" customHeight="1" thickBot="1">
      <c r="B33" s="742"/>
      <c r="C33" s="289" t="s">
        <v>215</v>
      </c>
      <c r="D33" s="147"/>
      <c r="E33" s="704"/>
      <c r="F33" s="750"/>
      <c r="G33" s="137">
        <f>IFERROR(VALUE(MID(D33,FIND("(",D33,LEN(D33)-7)+1,FIND(")",D33,LEN(D33)-7)-FIND("(",D33,LEN(D33)-7)-1)),0)</f>
        <v>0</v>
      </c>
      <c r="H33" s="56"/>
      <c r="I33" s="50" t="s">
        <v>208</v>
      </c>
    </row>
    <row r="34" spans="2:23" ht="79.150000000000006" customHeight="1" thickTop="1" thickBot="1">
      <c r="B34" s="290" t="s">
        <v>53</v>
      </c>
      <c r="C34" s="92" t="s">
        <v>75</v>
      </c>
      <c r="D34" s="722"/>
      <c r="E34" s="722"/>
      <c r="F34" s="723"/>
      <c r="G34" s="137">
        <f>IFERROR(VALUE(MID(D34,FIND("(",D34,LEN(D34)-7)+1,FIND(")",D34,LEN(D34)-7)-FIND("(",D34,LEN(D34)-7)-1)),0)</f>
        <v>0</v>
      </c>
      <c r="H34" s="56"/>
      <c r="I34" s="50" t="s">
        <v>211</v>
      </c>
    </row>
    <row r="35" spans="2:23" ht="27.75" customHeight="1" thickTop="1">
      <c r="B35" s="740" t="s">
        <v>76</v>
      </c>
      <c r="C35" s="93"/>
      <c r="D35" s="94" t="s">
        <v>425</v>
      </c>
      <c r="E35" s="724" t="str">
        <f ca="1">D15</f>
        <v>0</v>
      </c>
      <c r="F35" s="725"/>
      <c r="G35" s="138"/>
      <c r="I35" s="50" t="s">
        <v>210</v>
      </c>
    </row>
    <row r="36" spans="2:23" ht="27.75" customHeight="1">
      <c r="B36" s="741"/>
      <c r="C36" s="90" t="s">
        <v>0</v>
      </c>
      <c r="D36" s="84" t="s">
        <v>426</v>
      </c>
      <c r="E36" s="684">
        <f>G18+G19</f>
        <v>0</v>
      </c>
      <c r="F36" s="685"/>
      <c r="G36" s="138"/>
      <c r="I36" s="50" t="s">
        <v>212</v>
      </c>
      <c r="J36" s="48"/>
    </row>
    <row r="37" spans="2:23" ht="27.75" customHeight="1">
      <c r="B37" s="741"/>
      <c r="C37" s="90" t="s">
        <v>0</v>
      </c>
      <c r="D37" s="84" t="s">
        <v>427</v>
      </c>
      <c r="E37" s="684">
        <f>G20</f>
        <v>0</v>
      </c>
      <c r="F37" s="685"/>
      <c r="G37" s="138"/>
      <c r="I37" s="50" t="s">
        <v>213</v>
      </c>
      <c r="J37" s="48"/>
    </row>
    <row r="38" spans="2:23" ht="27.75" customHeight="1">
      <c r="B38" s="741"/>
      <c r="C38" s="90" t="s">
        <v>0</v>
      </c>
      <c r="D38" s="84" t="s">
        <v>428</v>
      </c>
      <c r="E38" s="684">
        <f>G26</f>
        <v>0</v>
      </c>
      <c r="F38" s="685"/>
      <c r="G38" s="138"/>
      <c r="I38" s="50" t="s">
        <v>214</v>
      </c>
      <c r="J38" s="59">
        <f>(_xlfn.IFS(I39&lt;4.5,I39,I39&gt;4.5,"4"))</f>
        <v>0</v>
      </c>
    </row>
    <row r="39" spans="2:23" ht="27.75" customHeight="1">
      <c r="B39" s="741"/>
      <c r="C39" s="90" t="s">
        <v>0</v>
      </c>
      <c r="D39" s="84" t="s">
        <v>429</v>
      </c>
      <c r="E39" s="684">
        <f>G30</f>
        <v>0</v>
      </c>
      <c r="F39" s="685"/>
      <c r="G39" s="138"/>
      <c r="I39" s="60">
        <f>SUM(G21:G25)</f>
        <v>0</v>
      </c>
    </row>
    <row r="40" spans="2:23" ht="27.75" customHeight="1">
      <c r="B40" s="741"/>
      <c r="C40" s="90" t="s">
        <v>0</v>
      </c>
      <c r="D40" s="84" t="s">
        <v>75</v>
      </c>
      <c r="E40" s="684">
        <f>G34</f>
        <v>0</v>
      </c>
      <c r="F40" s="685"/>
      <c r="G40" s="138"/>
      <c r="I40" s="50" t="s">
        <v>216</v>
      </c>
    </row>
    <row r="41" spans="2:23" ht="27.75" customHeight="1">
      <c r="B41" s="741"/>
      <c r="C41" s="90" t="s">
        <v>223</v>
      </c>
      <c r="D41" s="123" t="s">
        <v>27</v>
      </c>
      <c r="E41" s="684">
        <f>D11</f>
        <v>0</v>
      </c>
      <c r="F41" s="685"/>
      <c r="G41" s="138"/>
      <c r="I41" s="50" t="s">
        <v>217</v>
      </c>
    </row>
    <row r="42" spans="2:23" ht="27.75" customHeight="1">
      <c r="B42" s="741"/>
      <c r="C42" s="90" t="s">
        <v>223</v>
      </c>
      <c r="D42" s="84" t="s">
        <v>264</v>
      </c>
      <c r="E42" s="684">
        <v>1.3</v>
      </c>
      <c r="F42" s="685"/>
      <c r="G42" s="138"/>
      <c r="I42" s="61" t="s">
        <v>218</v>
      </c>
    </row>
    <row r="43" spans="2:23" ht="33.75" customHeight="1" thickBot="1">
      <c r="B43" s="741"/>
      <c r="C43" s="95" t="s">
        <v>225</v>
      </c>
      <c r="D43" s="143" t="s">
        <v>226</v>
      </c>
      <c r="E43" s="701" t="s">
        <v>262</v>
      </c>
      <c r="F43" s="702"/>
      <c r="G43" s="139"/>
      <c r="I43" s="61"/>
    </row>
    <row r="44" spans="2:23" ht="29.1" customHeight="1" thickTop="1">
      <c r="B44" s="741"/>
      <c r="C44" s="743" t="s">
        <v>91</v>
      </c>
      <c r="D44" s="328" t="s">
        <v>92</v>
      </c>
      <c r="E44" s="699" t="s">
        <v>93</v>
      </c>
      <c r="F44" s="700"/>
      <c r="G44" s="131"/>
      <c r="I44" s="50"/>
    </row>
    <row r="45" spans="2:23" ht="29.1" customHeight="1">
      <c r="B45" s="741"/>
      <c r="C45" s="744"/>
      <c r="D45" s="327">
        <f ca="1">IFERROR(SUM(D11*(D15+G18+G19+G20+G26+G30+G34)*1.3),"No Data")</f>
        <v>0</v>
      </c>
      <c r="E45" s="751">
        <f ca="1">IFERROR(SUM(D11*(D15+G18+G19+G20+G26+G30+G34)),"No Data")</f>
        <v>0</v>
      </c>
      <c r="F45" s="752"/>
      <c r="G45" s="140"/>
      <c r="K45" s="48"/>
      <c r="L45" s="478"/>
      <c r="M45" s="48"/>
      <c r="P45" s="62"/>
      <c r="Q45" s="62"/>
    </row>
    <row r="46" spans="2:23" ht="162.6" customHeight="1" thickBot="1">
      <c r="B46" s="742"/>
      <c r="C46" s="745"/>
      <c r="D46" s="102" t="str" cm="1">
        <f t="array" aca="1" ref="D46" ca="1">IFERROR(_xlfn.IFS(D45&lt;1,"Risk Assessment not compleated",D45&lt;20.5,I72,D45&lt;50.5,I73,D45&lt;101.5,I74,D45&lt;3000.5,I75),"Risk assessment not compleated")</f>
        <v>Risk Assessment not compleated</v>
      </c>
      <c r="E46" s="686" t="str" cm="1">
        <f t="array" aca="1" ref="E46" ca="1">IFERROR(_xlfn.IFS(E45&lt;1,"Risk Assessment not compleated",E45&lt;20.5,I72,E45&lt;50.5,I73,E45&lt;101.5,I74,E45&lt;3000,I75),"Risk assessment not compleated")</f>
        <v>Risk Assessment not compleated</v>
      </c>
      <c r="F46" s="687"/>
      <c r="G46" s="101"/>
      <c r="K46" s="48"/>
      <c r="L46" s="478"/>
      <c r="M46" s="48"/>
      <c r="W46" s="62"/>
    </row>
    <row r="47" spans="2:23" ht="15.75" customHeight="1" thickTop="1">
      <c r="B47" s="731" t="s">
        <v>102</v>
      </c>
      <c r="C47" s="732"/>
      <c r="D47" s="732"/>
      <c r="E47" s="732"/>
      <c r="F47" s="733"/>
      <c r="G47" s="141"/>
      <c r="I47" s="63"/>
      <c r="T47" s="62"/>
      <c r="U47" s="62"/>
      <c r="V47" s="62"/>
      <c r="W47" s="62"/>
    </row>
    <row r="48" spans="2:23" ht="15.75" customHeight="1">
      <c r="B48" s="734"/>
      <c r="C48" s="735"/>
      <c r="D48" s="735"/>
      <c r="E48" s="735"/>
      <c r="F48" s="736"/>
      <c r="G48" s="141"/>
      <c r="W48" s="62"/>
    </row>
    <row r="49" spans="2:22" ht="99" customHeight="1">
      <c r="B49" s="737"/>
      <c r="C49" s="738"/>
      <c r="D49" s="738"/>
      <c r="E49" s="738"/>
      <c r="F49" s="739"/>
      <c r="G49" s="142"/>
      <c r="H49" s="49" t="s">
        <v>67</v>
      </c>
      <c r="U49" s="62"/>
      <c r="V49" s="62"/>
    </row>
    <row r="50" spans="2:22" ht="15.75" customHeight="1" thickBot="1">
      <c r="B50" s="454" t="s">
        <v>843</v>
      </c>
      <c r="C50" s="70"/>
      <c r="D50" s="71"/>
      <c r="E50" s="72"/>
      <c r="F50" s="73"/>
      <c r="G50" s="74"/>
      <c r="H50" s="49" t="s">
        <v>219</v>
      </c>
      <c r="I50" s="60">
        <f>SUM(G27:G29)</f>
        <v>0</v>
      </c>
      <c r="J50" s="59">
        <f>(_xlfn.IFS(I50&lt;4.5,I50,I50&gt;4.5,"4"))</f>
        <v>0</v>
      </c>
    </row>
    <row r="51" spans="2:22" ht="15.75" customHeight="1">
      <c r="D51" s="64"/>
      <c r="E51" s="65"/>
    </row>
    <row r="52" spans="2:22" ht="15.75" customHeight="1">
      <c r="D52" s="64"/>
      <c r="E52" s="65"/>
    </row>
    <row r="53" spans="2:22" ht="15.75" customHeight="1">
      <c r="D53" s="64"/>
      <c r="E53" s="65"/>
    </row>
    <row r="54" spans="2:22" ht="15.75" customHeight="1">
      <c r="D54" s="64"/>
      <c r="E54" s="65"/>
    </row>
    <row r="55" spans="2:22" ht="15.75" customHeight="1">
      <c r="D55" s="64"/>
      <c r="E55" s="65"/>
    </row>
    <row r="56" spans="2:22" ht="15.75" customHeight="1">
      <c r="D56" s="64"/>
      <c r="E56" s="65"/>
    </row>
    <row r="57" spans="2:22" ht="15.75" customHeight="1">
      <c r="D57" s="64"/>
      <c r="E57" s="65"/>
    </row>
    <row r="58" spans="2:22" ht="15.75" customHeight="1"/>
    <row r="59" spans="2:22" ht="15.75" customHeight="1"/>
    <row r="60" spans="2:22" ht="36" customHeight="1"/>
    <row r="61" spans="2:22" ht="38.65" customHeight="1"/>
    <row r="62" spans="2:22" ht="50.65" customHeight="1">
      <c r="I62" s="66"/>
    </row>
    <row r="63" spans="2:22" ht="51.6" customHeight="1"/>
    <row r="64" spans="2:22" ht="67.5" customHeight="1"/>
    <row r="65" spans="2:30" ht="28.15" customHeight="1"/>
    <row r="66" spans="2:30" ht="31.15" customHeight="1"/>
    <row r="67" spans="2:30" ht="29.1" customHeight="1"/>
    <row r="68" spans="2:30" ht="14.65" customHeight="1">
      <c r="H68" s="49" t="s">
        <v>86</v>
      </c>
      <c r="I68" s="60">
        <f>G20</f>
        <v>0</v>
      </c>
    </row>
    <row r="69" spans="2:30" ht="14.65" customHeight="1">
      <c r="H69" s="49" t="s">
        <v>87</v>
      </c>
      <c r="I69" s="48" t="s">
        <v>88</v>
      </c>
    </row>
    <row r="70" spans="2:30" ht="14.65" customHeight="1">
      <c r="I70" s="48" t="s">
        <v>89</v>
      </c>
    </row>
    <row r="71" spans="2:30" ht="14.65" customHeight="1">
      <c r="I71" s="48" t="s">
        <v>90</v>
      </c>
      <c r="AD71" s="67"/>
    </row>
    <row r="72" spans="2:30" ht="14.65" customHeight="1">
      <c r="H72" s="49" t="s">
        <v>95</v>
      </c>
      <c r="I72" s="48" t="s">
        <v>94</v>
      </c>
      <c r="AD72" s="67"/>
    </row>
    <row r="73" spans="2:30" ht="14.65" customHeight="1">
      <c r="H73" s="49" t="s">
        <v>96</v>
      </c>
      <c r="I73" s="48" t="s">
        <v>99</v>
      </c>
    </row>
    <row r="74" spans="2:30" ht="14.65" customHeight="1">
      <c r="H74" s="49" t="s">
        <v>97</v>
      </c>
      <c r="I74" s="48" t="s">
        <v>100</v>
      </c>
    </row>
    <row r="75" spans="2:30" ht="14.65" customHeight="1" thickBot="1">
      <c r="H75" s="49" t="s">
        <v>98</v>
      </c>
      <c r="I75" s="48" t="s">
        <v>101</v>
      </c>
    </row>
    <row r="76" spans="2:30" s="1" customFormat="1" ht="33" customHeight="1" thickBot="1">
      <c r="B76" s="557" t="s">
        <v>831</v>
      </c>
      <c r="C76" s="558" t="s">
        <v>832</v>
      </c>
      <c r="D76" s="626" t="s">
        <v>833</v>
      </c>
      <c r="E76" s="627"/>
      <c r="F76" s="559" t="s">
        <v>834</v>
      </c>
      <c r="G76" s="8"/>
      <c r="H76" s="49"/>
      <c r="I76" s="48"/>
      <c r="J76" s="50"/>
      <c r="L76" s="41"/>
      <c r="P76" s="41"/>
      <c r="Q76" s="41"/>
      <c r="Y76" s="3"/>
      <c r="Z76" s="3"/>
      <c r="AA76" s="3"/>
      <c r="AB76" s="3"/>
      <c r="AC76" s="3"/>
    </row>
    <row r="77" spans="2:30" s="1" customFormat="1" ht="107.25" customHeight="1" thickTop="1">
      <c r="B77" s="560" t="s">
        <v>835</v>
      </c>
      <c r="C77" s="560" t="s">
        <v>836</v>
      </c>
      <c r="D77" s="591" t="s">
        <v>837</v>
      </c>
      <c r="E77" s="592"/>
      <c r="F77" s="560" t="s">
        <v>842</v>
      </c>
      <c r="G77" s="8"/>
      <c r="H77" s="49" t="s">
        <v>162</v>
      </c>
      <c r="I77" s="48"/>
      <c r="J77" s="50"/>
      <c r="L77" s="41"/>
      <c r="P77" s="41"/>
      <c r="Q77" s="41"/>
      <c r="Y77" s="3"/>
      <c r="Z77" s="3"/>
      <c r="AA77" s="3"/>
      <c r="AB77" s="3"/>
      <c r="AC77" s="3"/>
    </row>
    <row r="78" spans="2:30" s="1" customFormat="1" ht="60" customHeight="1" thickBot="1">
      <c r="B78" s="561" t="s">
        <v>838</v>
      </c>
      <c r="C78" s="561" t="s">
        <v>839</v>
      </c>
      <c r="D78" s="562" t="s">
        <v>840</v>
      </c>
      <c r="E78" s="563"/>
      <c r="F78" s="564" t="s">
        <v>841</v>
      </c>
      <c r="G78" s="8"/>
      <c r="H78" s="49" t="s">
        <v>163</v>
      </c>
      <c r="I78" s="48"/>
      <c r="J78" s="50"/>
      <c r="L78" s="41"/>
      <c r="P78" s="41"/>
      <c r="Q78" s="41"/>
      <c r="Y78" s="3"/>
      <c r="Z78" s="3"/>
      <c r="AA78" s="3"/>
      <c r="AB78" s="3"/>
      <c r="AC78" s="3"/>
    </row>
    <row r="79" spans="2:30" ht="14.65" customHeight="1">
      <c r="H79" s="49" t="s">
        <v>165</v>
      </c>
    </row>
    <row r="80" spans="2:30" ht="14.65" customHeight="1">
      <c r="H80" s="49" t="s">
        <v>168</v>
      </c>
    </row>
    <row r="81" spans="7:15" ht="14.65" customHeight="1">
      <c r="H81" s="49" t="s">
        <v>169</v>
      </c>
    </row>
    <row r="82" spans="7:15" ht="14.65" customHeight="1">
      <c r="H82" s="49" t="s">
        <v>166</v>
      </c>
    </row>
    <row r="83" spans="7:15" ht="14.65" customHeight="1">
      <c r="H83" s="49" t="s">
        <v>167</v>
      </c>
    </row>
    <row r="84" spans="7:15" ht="14.65" customHeight="1">
      <c r="H84" s="49" t="s">
        <v>164</v>
      </c>
    </row>
    <row r="85" spans="7:15" ht="14.65" customHeight="1">
      <c r="H85" s="49" t="s">
        <v>161</v>
      </c>
    </row>
    <row r="86" spans="7:15" ht="14.65" customHeight="1">
      <c r="H86" s="49" t="s">
        <v>160</v>
      </c>
    </row>
    <row r="87" spans="7:15" ht="14.65" customHeight="1">
      <c r="G87" s="76"/>
      <c r="H87" s="69" t="s">
        <v>182</v>
      </c>
      <c r="I87" s="69" t="s">
        <v>183</v>
      </c>
      <c r="J87" s="69" t="s">
        <v>148</v>
      </c>
      <c r="O87" s="68"/>
    </row>
    <row r="88" spans="7:15" ht="14.65" customHeight="1">
      <c r="G88" s="77"/>
      <c r="H88" s="48" t="s">
        <v>179</v>
      </c>
      <c r="I88" s="48" t="s">
        <v>173</v>
      </c>
      <c r="J88" s="48" t="s">
        <v>176</v>
      </c>
    </row>
    <row r="89" spans="7:15" ht="14.65" customHeight="1">
      <c r="G89" s="77"/>
      <c r="H89" s="48" t="s">
        <v>180</v>
      </c>
      <c r="I89" s="48" t="s">
        <v>174</v>
      </c>
      <c r="J89" s="48" t="s">
        <v>177</v>
      </c>
    </row>
    <row r="90" spans="7:15" ht="14.65" customHeight="1">
      <c r="G90" s="77"/>
      <c r="H90" s="48" t="s">
        <v>318</v>
      </c>
      <c r="I90" s="48" t="s">
        <v>220</v>
      </c>
      <c r="J90" s="48" t="s">
        <v>319</v>
      </c>
    </row>
    <row r="91" spans="7:15" ht="14.65" customHeight="1">
      <c r="H91" s="48" t="s">
        <v>320</v>
      </c>
      <c r="I91" s="48" t="s">
        <v>321</v>
      </c>
      <c r="J91" s="48" t="s">
        <v>322</v>
      </c>
    </row>
    <row r="92" spans="7:15" ht="14.65" customHeight="1">
      <c r="H92" s="48" t="s">
        <v>181</v>
      </c>
      <c r="I92" s="48" t="s">
        <v>175</v>
      </c>
      <c r="J92" s="48" t="s">
        <v>178</v>
      </c>
    </row>
    <row r="94" spans="7:15" ht="14.65" customHeight="1">
      <c r="H94" s="49" t="s">
        <v>186</v>
      </c>
      <c r="I94" s="49"/>
    </row>
    <row r="95" spans="7:15" ht="14.65" customHeight="1">
      <c r="H95" s="49" t="s">
        <v>185</v>
      </c>
      <c r="I95" s="49"/>
    </row>
    <row r="96" spans="7:15" ht="14.65" customHeight="1">
      <c r="H96" s="49" t="s">
        <v>184</v>
      </c>
      <c r="I96" s="49"/>
    </row>
    <row r="97" spans="8:16" ht="14.65" customHeight="1">
      <c r="I97" s="49"/>
    </row>
    <row r="98" spans="8:16" ht="14.65" customHeight="1">
      <c r="H98" s="68" t="s">
        <v>147</v>
      </c>
    </row>
    <row r="99" spans="8:16" ht="14.65" customHeight="1">
      <c r="H99" s="69" t="s">
        <v>182</v>
      </c>
    </row>
    <row r="100" spans="8:16" ht="14.65" customHeight="1">
      <c r="H100" s="69" t="s">
        <v>183</v>
      </c>
    </row>
    <row r="101" spans="8:16" ht="18.75" customHeight="1">
      <c r="H101" s="69" t="s">
        <v>148</v>
      </c>
      <c r="M101" s="48"/>
    </row>
    <row r="102" spans="8:16" ht="14.65" customHeight="1">
      <c r="M102" s="48"/>
      <c r="N102" s="48"/>
      <c r="O102" s="48"/>
      <c r="P102" s="48"/>
    </row>
    <row r="103" spans="8:16" ht="14.65" customHeight="1">
      <c r="M103" s="48"/>
      <c r="N103" s="48"/>
      <c r="O103" s="48"/>
      <c r="P103" s="48"/>
    </row>
    <row r="104" spans="8:16" ht="14.65" customHeight="1">
      <c r="M104" s="48"/>
      <c r="N104" s="48"/>
      <c r="O104" s="48"/>
      <c r="P104" s="48"/>
    </row>
    <row r="105" spans="8:16" ht="14.65" customHeight="1">
      <c r="M105" s="48"/>
      <c r="N105" s="48"/>
      <c r="O105" s="48"/>
      <c r="P105" s="48"/>
    </row>
    <row r="106" spans="8:16" ht="14.65" customHeight="1">
      <c r="H106" s="48"/>
      <c r="J106" s="48"/>
      <c r="K106" s="48"/>
      <c r="L106" s="478"/>
      <c r="M106" s="48"/>
      <c r="N106" s="48"/>
    </row>
    <row r="107" spans="8:16" ht="14.65" customHeight="1">
      <c r="H107" s="48"/>
      <c r="J107" s="48"/>
      <c r="K107" s="48"/>
      <c r="L107" s="478"/>
      <c r="M107" s="48"/>
      <c r="N107" s="48"/>
    </row>
    <row r="108" spans="8:16" ht="14.65" customHeight="1">
      <c r="H108" s="48"/>
      <c r="J108" s="48"/>
      <c r="K108" s="48"/>
      <c r="L108" s="478"/>
      <c r="M108" s="48"/>
    </row>
    <row r="109" spans="8:16" ht="14.65" customHeight="1">
      <c r="H109" s="48"/>
      <c r="J109" s="48"/>
      <c r="K109" s="48"/>
      <c r="L109" s="478"/>
      <c r="M109" s="48"/>
    </row>
    <row r="110" spans="8:16" ht="14.65" customHeight="1">
      <c r="H110" s="48"/>
      <c r="J110" s="48"/>
      <c r="K110" s="48"/>
      <c r="L110" s="478"/>
      <c r="M110" s="48"/>
    </row>
    <row r="111" spans="8:16" ht="14.65" customHeight="1">
      <c r="H111" s="48"/>
      <c r="J111" s="48"/>
      <c r="K111" s="48"/>
      <c r="L111" s="478"/>
      <c r="M111" s="48"/>
    </row>
  </sheetData>
  <sheetProtection algorithmName="SHA-512" hashValue="XWfBZYoLc4OFsbPE2MlLyWoh6N80bB0dNWR+q57Ajm1MOobHRWe1dBRNO3gG527Djky8Cif+jg8f0LCuy8851A==" saltValue="9B6o5USy9faY/e1ZRR/j4Q==" spinCount="100000" sheet="1" formatCells="0" formatColumns="0" formatRows="0"/>
  <autoFilter ref="H87:J87" xr:uid="{07895806-913C-4075-9A90-4789263DC1EB}"/>
  <dataConsolidate topLabels="1">
    <dataRefs count="2">
      <dataRef ref="G77:L77" sheet="KIM PP" r:id="rId1"/>
      <dataRef ref="G78:G82" sheet="KIM PP" r:id="rId2"/>
    </dataRefs>
  </dataConsolidate>
  <mergeCells count="62">
    <mergeCell ref="C3:F3"/>
    <mergeCell ref="B47:F49"/>
    <mergeCell ref="B12:B19"/>
    <mergeCell ref="B20:B25"/>
    <mergeCell ref="B26:B29"/>
    <mergeCell ref="B30:B33"/>
    <mergeCell ref="C44:C46"/>
    <mergeCell ref="B35:B46"/>
    <mergeCell ref="F27:F29"/>
    <mergeCell ref="F21:F25"/>
    <mergeCell ref="F31:F33"/>
    <mergeCell ref="D26:F26"/>
    <mergeCell ref="D30:F30"/>
    <mergeCell ref="E21:E25"/>
    <mergeCell ref="E45:F45"/>
    <mergeCell ref="N19:X19"/>
    <mergeCell ref="E27:E29"/>
    <mergeCell ref="E31:E33"/>
    <mergeCell ref="E39:F39"/>
    <mergeCell ref="D20:F20"/>
    <mergeCell ref="D34:F34"/>
    <mergeCell ref="E35:F35"/>
    <mergeCell ref="E36:F36"/>
    <mergeCell ref="E37:F37"/>
    <mergeCell ref="E38:F38"/>
    <mergeCell ref="H16:H19"/>
    <mergeCell ref="J16:J19"/>
    <mergeCell ref="E17:E19"/>
    <mergeCell ref="E13:E16"/>
    <mergeCell ref="H2:J2"/>
    <mergeCell ref="I16:I19"/>
    <mergeCell ref="E41:F41"/>
    <mergeCell ref="E44:F44"/>
    <mergeCell ref="K16:K19"/>
    <mergeCell ref="E42:F42"/>
    <mergeCell ref="E43:F43"/>
    <mergeCell ref="F9:F10"/>
    <mergeCell ref="H3:H15"/>
    <mergeCell ref="E9:E11"/>
    <mergeCell ref="E6:F6"/>
    <mergeCell ref="E7:F7"/>
    <mergeCell ref="C2:E2"/>
    <mergeCell ref="C5:F5"/>
    <mergeCell ref="B4:F4"/>
    <mergeCell ref="D8:F8"/>
    <mergeCell ref="M3:M7"/>
    <mergeCell ref="N3:N7"/>
    <mergeCell ref="W3:W7"/>
    <mergeCell ref="X3:X7"/>
    <mergeCell ref="R4:V4"/>
    <mergeCell ref="R5:S5"/>
    <mergeCell ref="O3:V3"/>
    <mergeCell ref="O4:Q6"/>
    <mergeCell ref="R6:S6"/>
    <mergeCell ref="D76:E76"/>
    <mergeCell ref="D77:E77"/>
    <mergeCell ref="B8:B11"/>
    <mergeCell ref="F13:F14"/>
    <mergeCell ref="F15:F16"/>
    <mergeCell ref="E40:F40"/>
    <mergeCell ref="E46:F46"/>
    <mergeCell ref="D12:F12"/>
  </mergeCells>
  <conditionalFormatting sqref="B4">
    <cfRule type="colorScale" priority="40">
      <colorScale>
        <cfvo type="min"/>
        <cfvo type="percentile" val="50"/>
        <cfvo type="max"/>
        <color rgb="FF63BE7B"/>
        <color rgb="FFFFEB84"/>
        <color rgb="FFF8696B"/>
      </colorScale>
    </cfRule>
  </conditionalFormatting>
  <conditionalFormatting sqref="B5:B7">
    <cfRule type="colorScale" priority="39">
      <colorScale>
        <cfvo type="min"/>
        <cfvo type="percentile" val="50"/>
        <cfvo type="max"/>
        <color rgb="FF63BE7B"/>
        <color rgb="FFFFEB84"/>
        <color rgb="FFF8696B"/>
      </colorScale>
    </cfRule>
  </conditionalFormatting>
  <conditionalFormatting sqref="B8">
    <cfRule type="colorScale" priority="37">
      <colorScale>
        <cfvo type="min"/>
        <cfvo type="percentile" val="50"/>
        <cfvo type="max"/>
        <color rgb="FF63BE7B"/>
        <color rgb="FFFFEB84"/>
        <color rgb="FFF8696B"/>
      </colorScale>
    </cfRule>
  </conditionalFormatting>
  <conditionalFormatting sqref="B12">
    <cfRule type="colorScale" priority="57">
      <colorScale>
        <cfvo type="min"/>
        <cfvo type="percentile" val="50"/>
        <cfvo type="max"/>
        <color rgb="FF63BE7B"/>
        <color rgb="FFFFEB84"/>
        <color rgb="FFF8696B"/>
      </colorScale>
    </cfRule>
  </conditionalFormatting>
  <conditionalFormatting sqref="B20">
    <cfRule type="colorScale" priority="47">
      <colorScale>
        <cfvo type="min"/>
        <cfvo type="percentile" val="50"/>
        <cfvo type="max"/>
        <color rgb="FF63BE7B"/>
        <color rgb="FFFFEB84"/>
        <color rgb="FFF8696B"/>
      </colorScale>
    </cfRule>
  </conditionalFormatting>
  <conditionalFormatting sqref="B26">
    <cfRule type="colorScale" priority="46">
      <colorScale>
        <cfvo type="min"/>
        <cfvo type="percentile" val="50"/>
        <cfvo type="max"/>
        <color rgb="FF63BE7B"/>
        <color rgb="FFFFEB84"/>
        <color rgb="FFF8696B"/>
      </colorScale>
    </cfRule>
  </conditionalFormatting>
  <conditionalFormatting sqref="B30">
    <cfRule type="colorScale" priority="45">
      <colorScale>
        <cfvo type="min"/>
        <cfvo type="percentile" val="50"/>
        <cfvo type="max"/>
        <color rgb="FF63BE7B"/>
        <color rgb="FFFFEB84"/>
        <color rgb="FFF8696B"/>
      </colorScale>
    </cfRule>
  </conditionalFormatting>
  <conditionalFormatting sqref="B35">
    <cfRule type="colorScale" priority="50">
      <colorScale>
        <cfvo type="min"/>
        <cfvo type="percentile" val="50"/>
        <cfvo type="max"/>
        <color rgb="FF63BE7B"/>
        <color rgb="FFFFEB84"/>
        <color rgb="FFF8696B"/>
      </colorScale>
    </cfRule>
  </conditionalFormatting>
  <conditionalFormatting sqref="C5">
    <cfRule type="colorScale" priority="44">
      <colorScale>
        <cfvo type="min"/>
        <cfvo type="percentile" val="50"/>
        <cfvo type="max"/>
        <color rgb="FF63BE7B"/>
        <color rgb="FFFFEB84"/>
        <color rgb="FFF8696B"/>
      </colorScale>
    </cfRule>
  </conditionalFormatting>
  <conditionalFormatting sqref="C8">
    <cfRule type="colorScale" priority="34">
      <colorScale>
        <cfvo type="min"/>
        <cfvo type="percentile" val="50"/>
        <cfvo type="max"/>
        <color rgb="FF63BE7B"/>
        <color rgb="FFFFEB84"/>
        <color rgb="FFF8696B"/>
      </colorScale>
    </cfRule>
  </conditionalFormatting>
  <conditionalFormatting sqref="C12">
    <cfRule type="colorScale" priority="33">
      <colorScale>
        <cfvo type="min"/>
        <cfvo type="percentile" val="50"/>
        <cfvo type="max"/>
        <color rgb="FF63BE7B"/>
        <color rgb="FFFFEB84"/>
        <color rgb="FFF8696B"/>
      </colorScale>
    </cfRule>
  </conditionalFormatting>
  <conditionalFormatting sqref="C44:C46">
    <cfRule type="colorScale" priority="49">
      <colorScale>
        <cfvo type="min"/>
        <cfvo type="percentile" val="50"/>
        <cfvo type="max"/>
        <color rgb="FF63BE7B"/>
        <color rgb="FFFFEB84"/>
        <color rgb="FFF8696B"/>
      </colorScale>
    </cfRule>
  </conditionalFormatting>
  <conditionalFormatting sqref="D6:D7">
    <cfRule type="colorScale" priority="38">
      <colorScale>
        <cfvo type="min"/>
        <cfvo type="percentile" val="50"/>
        <cfvo type="max"/>
        <color rgb="FF63BE7B"/>
        <color rgb="FFFFEB84"/>
        <color rgb="FFF8696B"/>
      </colorScale>
    </cfRule>
  </conditionalFormatting>
  <conditionalFormatting sqref="D44">
    <cfRule type="colorScale" priority="2">
      <colorScale>
        <cfvo type="min"/>
        <cfvo type="percentile" val="50"/>
        <cfvo type="max"/>
        <color rgb="FF63BE7B"/>
        <color rgb="FFFFEB84"/>
        <color rgb="FFF8696B"/>
      </colorScale>
    </cfRule>
  </conditionalFormatting>
  <conditionalFormatting sqref="D45:F45">
    <cfRule type="containsText" dxfId="63" priority="8" operator="containsText" text="No Data">
      <formula>NOT(ISERROR(SEARCH("No Data",D45)))</formula>
    </cfRule>
    <cfRule type="cellIs" dxfId="62" priority="9" operator="greaterThan">
      <formula>99.99</formula>
    </cfRule>
    <cfRule type="cellIs" dxfId="61" priority="10" operator="between">
      <formula>50.99</formula>
      <formula>100.99</formula>
    </cfRule>
    <cfRule type="cellIs" dxfId="60" priority="11" operator="between">
      <formula>19.99</formula>
      <formula>50.99</formula>
    </cfRule>
    <cfRule type="cellIs" dxfId="59" priority="12" operator="between">
      <formula>0</formula>
      <formula>19.99</formula>
    </cfRule>
  </conditionalFormatting>
  <conditionalFormatting sqref="E44">
    <cfRule type="colorScale" priority="1">
      <colorScale>
        <cfvo type="min"/>
        <cfvo type="percentile" val="50"/>
        <cfvo type="max"/>
        <color rgb="FF63BE7B"/>
        <color rgb="FFFFEB84"/>
        <color rgb="FFF8696B"/>
      </colorScale>
    </cfRule>
  </conditionalFormatting>
  <conditionalFormatting sqref="F13 F15">
    <cfRule type="beginsWith" dxfId="58" priority="32" operator="beginsWith" text="Barrows:">
      <formula>LEFT(F13,LEN("Barrows:"))="Barrows:"</formula>
    </cfRule>
  </conditionalFormatting>
  <conditionalFormatting sqref="F15">
    <cfRule type="beginsWith" dxfId="57" priority="31" operator="beginsWith" text="Waste containers:">
      <formula>LEFT(F15,LEN("Waste containers:"))="Waste containers:"</formula>
    </cfRule>
  </conditionalFormatting>
  <conditionalFormatting sqref="F17">
    <cfRule type="colorScale" priority="48">
      <colorScale>
        <cfvo type="min"/>
        <cfvo type="percentile" val="50"/>
        <cfvo type="max"/>
        <color rgb="FF63BE7B"/>
        <color rgb="FFFFEB84"/>
        <color rgb="FFF8696B"/>
      </colorScale>
    </cfRule>
  </conditionalFormatting>
  <conditionalFormatting sqref="F19">
    <cfRule type="containsText" dxfId="56" priority="29" operator="containsText" text="stair">
      <formula>NOT(ISERROR(SEARCH("stair",F19)))</formula>
    </cfRule>
    <cfRule type="containsText" dxfId="55" priority="30" operator="containsText" text="Slight inclination">
      <formula>NOT(ISERROR(SEARCH("Slight inclination",F19)))</formula>
    </cfRule>
  </conditionalFormatting>
  <conditionalFormatting sqref="M3">
    <cfRule type="colorScale" priority="36">
      <colorScale>
        <cfvo type="min"/>
        <cfvo type="percentile" val="50"/>
        <cfvo type="max"/>
        <color rgb="FF63BE7B"/>
        <color rgb="FFFFEB84"/>
        <color rgb="FFF8696B"/>
      </colorScale>
    </cfRule>
  </conditionalFormatting>
  <dataValidations count="21">
    <dataValidation allowBlank="1" showInputMessage="1" showErrorMessage="1" promptTitle="1) Speed and 2) Counting" prompt="1) An approximate walking speed of 0.7 m/s (2.5 km/h) when pushing and pulling loads is assumed. _x000a_2 ) Per sub-activity and working day. " sqref="C9:C10" xr:uid="{0128BFAF-1788-4B77-BDE5-E4D12A364417}"/>
    <dataValidation type="list" allowBlank="1" showInputMessage="1" showErrorMessage="1" sqref="D9" xr:uid="{91B19C51-C77D-49CA-9D92-E9D0B895CB84}">
      <formula1>$I$3:$I$15</formula1>
    </dataValidation>
    <dataValidation type="list" allowBlank="1" showInputMessage="1" showErrorMessage="1" sqref="D10" xr:uid="{556051D3-52B8-4ECA-83E5-31072B8888EF}">
      <formula1>$J$3:$J$15</formula1>
    </dataValidation>
    <dataValidation type="list" allowBlank="1" showInputMessage="1" showErrorMessage="1" sqref="D13" xr:uid="{6130209C-CF48-4A6C-8ABC-C906FA7F974D}">
      <formula1>$M$9:$M$18</formula1>
    </dataValidation>
    <dataValidation type="list" allowBlank="1" showInputMessage="1" showErrorMessage="1" sqref="D34" xr:uid="{EA4A2D06-6E1D-4DCF-93FF-1F6EB3733BC9}">
      <formula1>$I$69:$I$71</formula1>
    </dataValidation>
    <dataValidation type="list" allowBlank="1" showInputMessage="1" showErrorMessage="1" sqref="D22" xr:uid="{DD7FB21F-DE2E-4EF2-AABE-7B38F9FA5CFC}">
      <formula1>$I$23:$I$25</formula1>
    </dataValidation>
    <dataValidation type="list" allowBlank="1" showInputMessage="1" showErrorMessage="1" sqref="D14" xr:uid="{797C7939-2032-4C49-94A5-9EB42D5A6DB3}">
      <formula1>$H$77:$H$86</formula1>
    </dataValidation>
    <dataValidation type="list" allowBlank="1" showInputMessage="1" showErrorMessage="1" sqref="D18" xr:uid="{07E26A4C-1235-4FD9-BC85-D359BCABD135}">
      <formula1>INDIRECT(D17)</formula1>
    </dataValidation>
    <dataValidation type="list" allowBlank="1" showInputMessage="1" showErrorMessage="1" sqref="D19" xr:uid="{7776FC8F-A0AD-4683-8A7E-0BCE2B0087D5}">
      <formula1>$H$94:$H$96</formula1>
    </dataValidation>
    <dataValidation type="list" allowBlank="1" showInputMessage="1" showErrorMessage="1" sqref="D21" xr:uid="{67E0ADBF-A9C1-4695-B850-858BB40CF087}">
      <formula1>$I$21:$I$22</formula1>
    </dataValidation>
    <dataValidation type="list" allowBlank="1" showInputMessage="1" showErrorMessage="1" sqref="D23" xr:uid="{AA2F6DCA-A5AC-4FD6-896F-A7D57576C8BA}">
      <formula1>$I$26:$I$27</formula1>
    </dataValidation>
    <dataValidation type="list" allowBlank="1" showInputMessage="1" showErrorMessage="1" sqref="D24" xr:uid="{2E9FAB9D-71B0-4539-AEDA-75057350918E}">
      <formula1>$I$28:$I$29</formula1>
    </dataValidation>
    <dataValidation type="list" allowBlank="1" showInputMessage="1" showErrorMessage="1" sqref="D25" xr:uid="{950C4B8F-F5E3-48ED-AED4-24CD691943BA}">
      <formula1>$I$30:$I$31</formula1>
    </dataValidation>
    <dataValidation type="list" allowBlank="1" showInputMessage="1" showErrorMessage="1" sqref="D27" xr:uid="{DF60735C-D631-4310-ABFC-E0CAD8DABE4D}">
      <formula1>$I$32:$I$33</formula1>
    </dataValidation>
    <dataValidation type="list" allowBlank="1" showInputMessage="1" showErrorMessage="1" sqref="D28" xr:uid="{E84E7EF4-7526-4AC0-BE37-C32E8D5E4699}">
      <formula1>$I$34:$I$35</formula1>
    </dataValidation>
    <dataValidation type="list" allowBlank="1" showInputMessage="1" showErrorMessage="1" sqref="D29" xr:uid="{3EFF161D-23F2-4520-ACC3-91823053C832}">
      <formula1>$I$36:$I$38</formula1>
    </dataValidation>
    <dataValidation type="list" allowBlank="1" showInputMessage="1" showErrorMessage="1" sqref="D33" xr:uid="{C56BCCA3-5C86-4C03-87D4-0A71F1681E39}">
      <formula1>$I$42</formula1>
    </dataValidation>
    <dataValidation type="list" allowBlank="1" showInputMessage="1" showErrorMessage="1" sqref="D31" xr:uid="{2BA81183-7B70-4BC7-994D-A3B46E3127E8}">
      <formula1>$I$40</formula1>
    </dataValidation>
    <dataValidation type="list" allowBlank="1" showInputMessage="1" showErrorMessage="1" sqref="D32" xr:uid="{C1D0AC89-39A6-45B4-BD7D-372F01981B7D}">
      <formula1>$I$41</formula1>
    </dataValidation>
    <dataValidation type="list" allowBlank="1" showInputMessage="1" showErrorMessage="1" sqref="D17" xr:uid="{38ED0AC0-5F80-4EC2-97F6-22630BE4C29D}">
      <formula1>$H$99:$H$101</formula1>
    </dataValidation>
    <dataValidation allowBlank="1" showInputMessage="1" showErrorMessage="1" promptTitle="Important Note!" prompt="Please see the note above" sqref="D44:F45" xr:uid="{1B7C91DA-67CF-40A5-8DD1-E3584CDB13D5}"/>
  </dataValidations>
  <hyperlinks>
    <hyperlink ref="B50" r:id="rId3" display="https://www.baua.de/EN/Topics/Work-design/Physical-workload/Key-indicator-method/pdf/KIM-PP-Pushing-Pulling.pdf?__blob=publicationFile&amp;v=4" xr:uid="{313FEE25-D436-438F-A5D1-775DBFCB9F67}"/>
  </hyperlinks>
  <pageMargins left="0.7" right="0.7" top="0.75" bottom="0.75" header="0.3" footer="0.3"/>
  <pageSetup paperSize="9" orientation="portrait" r:id="rId4"/>
  <drawing r:id="rId5"/>
  <legacyDrawing r:id="rId6"/>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DF3A6-FD7A-4B11-A87E-B268058BDFA0}">
  <sheetPr>
    <tabColor theme="4" tint="0.79998168889431442"/>
  </sheetPr>
  <dimension ref="A1:AC112"/>
  <sheetViews>
    <sheetView zoomScale="60" zoomScaleNormal="85" workbookViewId="0">
      <selection activeCell="K29" sqref="K29"/>
    </sheetView>
  </sheetViews>
  <sheetFormatPr defaultColWidth="11.28515625" defaultRowHeight="15"/>
  <cols>
    <col min="1" max="1" width="8.28515625" style="1" customWidth="1"/>
    <col min="2" max="2" width="41.42578125" style="1" customWidth="1"/>
    <col min="3" max="3" width="18" style="1" customWidth="1"/>
    <col min="4" max="4" width="37.28515625" style="1" customWidth="1"/>
    <col min="5" max="5" width="73.42578125" style="9" customWidth="1"/>
    <col min="6" max="6" width="9.28515625" style="8" customWidth="1"/>
    <col min="7" max="7" width="64.42578125" style="3" customWidth="1"/>
    <col min="8" max="8" width="56.28515625" style="3" customWidth="1"/>
    <col min="9" max="9" width="56.28515625" style="9" hidden="1" customWidth="1"/>
    <col min="10" max="10" width="56.28515625" style="10" hidden="1" customWidth="1"/>
    <col min="11" max="11" width="20.140625" style="372" customWidth="1"/>
    <col min="12" max="12" width="21.7109375" style="1" customWidth="1"/>
    <col min="13" max="13" width="42.5703125" style="1" customWidth="1"/>
    <col min="14" max="14" width="29.28515625" style="1" customWidth="1"/>
    <col min="15" max="15" width="8.7109375" customWidth="1"/>
    <col min="16" max="16" width="12" customWidth="1"/>
    <col min="17" max="22" width="8.7109375" customWidth="1"/>
    <col min="23" max="23" width="10.28515625" customWidth="1"/>
    <col min="24" max="26" width="11.28515625" style="40"/>
    <col min="27" max="28" width="11.28515625" style="3"/>
    <col min="29" max="16384" width="11.28515625" style="1"/>
  </cols>
  <sheetData>
    <row r="1" spans="1:29" ht="30.6" customHeight="1" thickBot="1">
      <c r="A1" s="495" t="s">
        <v>557</v>
      </c>
      <c r="B1" s="7"/>
      <c r="E1" s="80"/>
      <c r="G1" s="2"/>
      <c r="H1" s="2"/>
      <c r="O1" s="1"/>
      <c r="P1" s="1"/>
      <c r="Q1" s="1"/>
      <c r="R1" s="1"/>
      <c r="S1" s="1"/>
      <c r="T1" s="1"/>
      <c r="U1" s="1"/>
      <c r="V1" s="1"/>
      <c r="W1" s="1"/>
    </row>
    <row r="2" spans="1:29" ht="145.15" customHeight="1">
      <c r="B2" s="246" t="s">
        <v>266</v>
      </c>
      <c r="C2" s="807" t="s">
        <v>335</v>
      </c>
      <c r="D2" s="807"/>
      <c r="E2" s="807"/>
      <c r="F2" s="807"/>
      <c r="G2" s="296" t="s">
        <v>608</v>
      </c>
      <c r="H2" s="254"/>
      <c r="I2" s="30"/>
      <c r="J2" s="30"/>
      <c r="K2" s="475"/>
      <c r="L2" s="784" t="s">
        <v>16</v>
      </c>
      <c r="M2" s="785"/>
      <c r="N2" s="785"/>
      <c r="O2" s="785"/>
      <c r="P2" s="785"/>
      <c r="Q2" s="785"/>
      <c r="R2" s="785"/>
      <c r="S2" s="785"/>
      <c r="T2" s="785"/>
      <c r="U2" s="785"/>
      <c r="V2" s="785"/>
      <c r="W2" s="786"/>
      <c r="X2" s="556" t="s">
        <v>683</v>
      </c>
    </row>
    <row r="3" spans="1:29" ht="101.1" customHeight="1">
      <c r="B3" s="251" t="s">
        <v>336</v>
      </c>
      <c r="C3" s="808" t="s">
        <v>337</v>
      </c>
      <c r="D3" s="808"/>
      <c r="E3" s="808"/>
      <c r="F3" s="808"/>
      <c r="G3" s="809"/>
      <c r="H3" s="255"/>
      <c r="I3" s="618" t="s">
        <v>32</v>
      </c>
      <c r="J3" s="1" t="s">
        <v>227</v>
      </c>
      <c r="K3" s="41"/>
      <c r="L3" s="817" t="s">
        <v>281</v>
      </c>
      <c r="M3" s="818"/>
      <c r="N3" s="819"/>
      <c r="O3" s="813" t="s">
        <v>560</v>
      </c>
      <c r="P3" s="814"/>
      <c r="Q3" s="814"/>
      <c r="R3" s="814"/>
      <c r="S3" s="813" t="s">
        <v>237</v>
      </c>
      <c r="T3" s="814"/>
      <c r="U3" s="814"/>
      <c r="V3" s="814"/>
      <c r="W3" s="814"/>
    </row>
    <row r="4" spans="1:29" ht="34.15" customHeight="1" thickBot="1">
      <c r="B4" s="631" t="s">
        <v>384</v>
      </c>
      <c r="C4" s="632"/>
      <c r="D4" s="632"/>
      <c r="E4" s="632"/>
      <c r="F4" s="632"/>
      <c r="G4" s="633"/>
      <c r="H4" s="253"/>
      <c r="I4" s="619"/>
      <c r="J4" s="1" t="s">
        <v>268</v>
      </c>
      <c r="K4" s="41"/>
      <c r="L4" s="155" t="s">
        <v>239</v>
      </c>
      <c r="M4" s="795" t="s">
        <v>282</v>
      </c>
      <c r="N4" s="796"/>
      <c r="O4" s="816" t="s">
        <v>242</v>
      </c>
      <c r="P4" s="816"/>
      <c r="Q4" s="816"/>
      <c r="R4" s="816"/>
      <c r="S4" s="792" t="s">
        <v>242</v>
      </c>
      <c r="T4" s="793"/>
      <c r="U4" s="793"/>
      <c r="V4" s="793"/>
      <c r="W4" s="794"/>
    </row>
    <row r="5" spans="1:29" ht="30" customHeight="1" thickBot="1">
      <c r="B5" s="274" t="s">
        <v>20</v>
      </c>
      <c r="C5" s="787"/>
      <c r="D5" s="788"/>
      <c r="E5" s="788"/>
      <c r="F5" s="788"/>
      <c r="G5" s="789"/>
      <c r="H5" s="256"/>
      <c r="I5" s="619"/>
      <c r="J5" s="1" t="s">
        <v>269</v>
      </c>
      <c r="K5" s="41"/>
      <c r="L5" s="801"/>
      <c r="M5" s="797"/>
      <c r="N5" s="798"/>
      <c r="O5" s="790" t="s">
        <v>243</v>
      </c>
      <c r="P5" s="43" t="s">
        <v>562</v>
      </c>
      <c r="Q5" s="155" t="s">
        <v>240</v>
      </c>
      <c r="R5" s="155" t="s">
        <v>241</v>
      </c>
      <c r="S5" s="790" t="s">
        <v>243</v>
      </c>
      <c r="T5" s="155" t="s">
        <v>244</v>
      </c>
      <c r="U5" s="31" t="s">
        <v>245</v>
      </c>
      <c r="V5" s="155" t="s">
        <v>240</v>
      </c>
      <c r="W5" s="155" t="s">
        <v>561</v>
      </c>
    </row>
    <row r="6" spans="1:29" ht="33" customHeight="1" thickBot="1">
      <c r="B6" s="158" t="s">
        <v>21</v>
      </c>
      <c r="C6" s="791"/>
      <c r="D6" s="791"/>
      <c r="E6" s="158" t="s">
        <v>23</v>
      </c>
      <c r="F6" s="820"/>
      <c r="G6" s="821"/>
      <c r="H6" s="257"/>
      <c r="I6" s="619"/>
      <c r="J6" s="1" t="s">
        <v>270</v>
      </c>
      <c r="K6" s="41"/>
      <c r="L6" s="802"/>
      <c r="M6" s="799"/>
      <c r="N6" s="800"/>
      <c r="O6" s="790"/>
      <c r="P6" s="32">
        <v>1</v>
      </c>
      <c r="Q6" s="32">
        <v>2</v>
      </c>
      <c r="R6" s="32">
        <v>3</v>
      </c>
      <c r="S6" s="790"/>
      <c r="T6" s="32">
        <v>4</v>
      </c>
      <c r="U6" s="32">
        <v>5</v>
      </c>
      <c r="V6" s="32">
        <v>6</v>
      </c>
      <c r="W6" s="32">
        <v>7</v>
      </c>
    </row>
    <row r="7" spans="1:29" ht="28.5" customHeight="1" thickBot="1">
      <c r="B7" s="252" t="s">
        <v>22</v>
      </c>
      <c r="C7" s="815"/>
      <c r="D7" s="815"/>
      <c r="E7" s="252" t="s">
        <v>24</v>
      </c>
      <c r="F7" s="760"/>
      <c r="G7" s="761"/>
      <c r="H7" s="258"/>
      <c r="I7" s="619"/>
      <c r="J7" s="1" t="s">
        <v>271</v>
      </c>
      <c r="K7" s="41"/>
      <c r="L7" s="802"/>
      <c r="M7" s="804" t="s">
        <v>297</v>
      </c>
      <c r="N7" s="805"/>
      <c r="O7" s="32">
        <v>1</v>
      </c>
      <c r="P7" s="33">
        <v>0</v>
      </c>
      <c r="Q7" s="33">
        <v>0</v>
      </c>
      <c r="R7" s="33">
        <v>0</v>
      </c>
      <c r="S7" s="32">
        <v>1</v>
      </c>
      <c r="T7" s="33">
        <v>0.5</v>
      </c>
      <c r="U7" s="34">
        <v>0</v>
      </c>
      <c r="V7" s="34">
        <v>0</v>
      </c>
      <c r="W7" s="34">
        <v>0</v>
      </c>
    </row>
    <row r="8" spans="1:29" ht="45" customHeight="1" thickBot="1">
      <c r="B8" s="678" t="s">
        <v>32</v>
      </c>
      <c r="C8" s="826" t="s">
        <v>329</v>
      </c>
      <c r="D8" s="827"/>
      <c r="E8" s="824" t="s">
        <v>228</v>
      </c>
      <c r="F8" s="824"/>
      <c r="G8" s="825"/>
      <c r="H8" s="259" t="s">
        <v>17</v>
      </c>
      <c r="I8" s="619"/>
      <c r="J8" s="1" t="s">
        <v>272</v>
      </c>
      <c r="K8" s="41"/>
      <c r="L8" s="802"/>
      <c r="M8" s="804" t="s">
        <v>298</v>
      </c>
      <c r="N8" s="805"/>
      <c r="O8" s="32">
        <v>2</v>
      </c>
      <c r="P8" s="34">
        <v>18</v>
      </c>
      <c r="Q8" s="34">
        <v>12</v>
      </c>
      <c r="R8" s="34">
        <v>6</v>
      </c>
      <c r="S8" s="32">
        <v>2</v>
      </c>
      <c r="T8" s="34">
        <v>1.5</v>
      </c>
      <c r="U8" s="34">
        <v>6</v>
      </c>
      <c r="V8" s="34">
        <v>12</v>
      </c>
      <c r="W8" s="34">
        <v>18</v>
      </c>
    </row>
    <row r="9" spans="1:29" ht="57" customHeight="1" thickBot="1">
      <c r="B9" s="678"/>
      <c r="C9" s="806" t="s">
        <v>424</v>
      </c>
      <c r="D9" s="806"/>
      <c r="E9" s="179" t="s">
        <v>269</v>
      </c>
      <c r="F9" s="810">
        <f>IFERROR(VALUE(MID(E9,FIND("(",E9,LEN(E9)-7)+1,FIND(")",E9,LEN(E9)-7)-FIND("(",E9,LEN(E9)-7)-1)),0)</f>
        <v>2</v>
      </c>
      <c r="G9" s="822" t="s">
        <v>559</v>
      </c>
      <c r="H9" s="260">
        <f>IFERROR(VALUE(MID(E9,FIND("(",E9,LEN(E9)-7)+1,FIND(")",E9,LEN(E9)-7)-FIND("(",E9,LEN(E9)-7)-1)),0)</f>
        <v>2</v>
      </c>
      <c r="I9" s="619"/>
      <c r="J9" s="1" t="s">
        <v>273</v>
      </c>
      <c r="K9" s="41"/>
      <c r="L9" s="802"/>
      <c r="M9" s="804" t="s">
        <v>299</v>
      </c>
      <c r="N9" s="805"/>
      <c r="O9" s="32">
        <v>3</v>
      </c>
      <c r="P9" s="34">
        <v>25</v>
      </c>
      <c r="Q9" s="34">
        <v>17</v>
      </c>
      <c r="R9" s="34">
        <v>8</v>
      </c>
      <c r="S9" s="32">
        <v>3</v>
      </c>
      <c r="T9" s="34">
        <v>2</v>
      </c>
      <c r="U9" s="34">
        <v>8</v>
      </c>
      <c r="V9" s="34">
        <v>17</v>
      </c>
      <c r="W9" s="34">
        <v>25</v>
      </c>
    </row>
    <row r="10" spans="1:29" ht="37.15" customHeight="1" thickBot="1">
      <c r="B10" s="678"/>
      <c r="C10" s="806" t="s">
        <v>27</v>
      </c>
      <c r="D10" s="806"/>
      <c r="E10" s="183">
        <f>F9</f>
        <v>2</v>
      </c>
      <c r="F10" s="811"/>
      <c r="G10" s="823"/>
      <c r="H10" s="261"/>
      <c r="I10" s="619"/>
      <c r="J10" s="1" t="s">
        <v>274</v>
      </c>
      <c r="K10" s="41"/>
      <c r="L10" s="802"/>
      <c r="M10" s="804" t="s">
        <v>300</v>
      </c>
      <c r="N10" s="805"/>
      <c r="O10" s="32">
        <v>4</v>
      </c>
      <c r="P10" s="34">
        <v>100</v>
      </c>
      <c r="Q10" s="34">
        <v>32</v>
      </c>
      <c r="R10" s="34">
        <v>15</v>
      </c>
      <c r="S10" s="32">
        <v>4</v>
      </c>
      <c r="T10" s="34">
        <v>4</v>
      </c>
      <c r="U10" s="34">
        <v>15</v>
      </c>
      <c r="V10" s="34">
        <v>32</v>
      </c>
      <c r="W10" s="34">
        <v>100</v>
      </c>
    </row>
    <row r="11" spans="1:29" ht="45" customHeight="1" thickTop="1" thickBot="1">
      <c r="B11" s="857" t="s">
        <v>53</v>
      </c>
      <c r="C11" s="764" t="s">
        <v>329</v>
      </c>
      <c r="D11" s="812"/>
      <c r="E11" s="719" t="s">
        <v>33</v>
      </c>
      <c r="F11" s="720"/>
      <c r="G11" s="721"/>
      <c r="H11" s="262"/>
      <c r="I11" s="620"/>
      <c r="J11" s="1" t="s">
        <v>275</v>
      </c>
      <c r="K11" s="41"/>
      <c r="L11" s="803"/>
      <c r="M11" s="804" t="s">
        <v>564</v>
      </c>
      <c r="N11" s="805"/>
      <c r="O11" s="32">
        <v>5</v>
      </c>
      <c r="P11" s="34">
        <v>100</v>
      </c>
      <c r="Q11" s="34">
        <v>100</v>
      </c>
      <c r="R11" s="34">
        <v>25</v>
      </c>
      <c r="S11" s="32">
        <v>5</v>
      </c>
      <c r="T11" s="34">
        <v>6</v>
      </c>
      <c r="U11" s="34">
        <v>25</v>
      </c>
      <c r="V11" s="34">
        <v>50</v>
      </c>
      <c r="W11" s="34">
        <v>100</v>
      </c>
    </row>
    <row r="12" spans="1:29" ht="30.75" customHeight="1" thickBot="1">
      <c r="B12" s="858"/>
      <c r="C12" s="758" t="s">
        <v>558</v>
      </c>
      <c r="D12" s="758"/>
      <c r="E12" s="758"/>
      <c r="F12" s="759"/>
      <c r="G12" s="272"/>
      <c r="H12" s="263"/>
      <c r="I12" s="42"/>
      <c r="J12" s="1" t="s">
        <v>276</v>
      </c>
      <c r="K12" s="41"/>
      <c r="L12" s="831" t="s">
        <v>280</v>
      </c>
      <c r="M12" s="832"/>
      <c r="N12" s="833"/>
      <c r="O12" s="834" t="s">
        <v>283</v>
      </c>
      <c r="P12" s="835"/>
      <c r="Q12" s="836"/>
      <c r="R12" s="44">
        <f ca="1">SUM(I74:I76)</f>
        <v>18</v>
      </c>
      <c r="S12" s="834" t="s">
        <v>284</v>
      </c>
      <c r="T12" s="835"/>
      <c r="U12" s="836"/>
      <c r="V12" s="45">
        <f ca="1">R12*1.5</f>
        <v>27</v>
      </c>
      <c r="W12" s="36"/>
      <c r="AC12" s="1" t="s">
        <v>19</v>
      </c>
    </row>
    <row r="13" spans="1:29" ht="76.150000000000006" customHeight="1" thickBot="1">
      <c r="B13" s="858"/>
      <c r="C13" s="841" t="s">
        <v>702</v>
      </c>
      <c r="D13" s="842"/>
      <c r="E13" s="118" t="s">
        <v>578</v>
      </c>
      <c r="F13" s="199">
        <f>IFERROR(VALUE(MID($E$13,FIND("(",$E$13,LEN($E$13)-7)+1,FIND(")",$E$13,LEN($E$13)-7)-FIND("(",$E$13,LEN($E$13)-7)-1)),0)</f>
        <v>2</v>
      </c>
      <c r="G13" s="180" t="str">
        <f>IFERROR(_xlfn.IFS(F13&lt;4.5,"",F13&lt;10,"4) These forces might not be exerted at all or might no longer be exerted reliably. This applies to women in particular."),"")</f>
        <v/>
      </c>
      <c r="H13" s="264">
        <f>IFERROR(VALUE(MID($E$13,FIND("(",$E$13,LEN($E$13)-7)+1,FIND(")",$E$13,LEN($E$13)-7)-FIND("(",$E$13,LEN($E$13)-7)-1)),0)</f>
        <v>2</v>
      </c>
      <c r="I13" s="1"/>
      <c r="J13" s="1" t="s">
        <v>277</v>
      </c>
      <c r="K13" s="41"/>
      <c r="L13" s="828" t="s">
        <v>563</v>
      </c>
      <c r="M13" s="829"/>
      <c r="N13" s="829"/>
      <c r="O13" s="829"/>
      <c r="P13" s="829"/>
      <c r="Q13" s="829"/>
      <c r="R13" s="829"/>
      <c r="S13" s="829"/>
      <c r="T13" s="829"/>
      <c r="U13" s="829"/>
      <c r="V13" s="829"/>
      <c r="W13" s="830"/>
    </row>
    <row r="14" spans="1:29" ht="37.5" customHeight="1" thickBot="1">
      <c r="B14" s="858"/>
      <c r="C14" s="843" t="s">
        <v>572</v>
      </c>
      <c r="D14" s="840"/>
      <c r="E14" s="119"/>
      <c r="F14" s="199">
        <f>IFERROR(VALUE(MID(E14,FIND("(",E14,LEN(E14)-7)+1,FIND(")",E14,LEN(E14)-7)-FIND("(",E14,LEN(E14)-7)-1)),0)</f>
        <v>0</v>
      </c>
      <c r="G14" s="849" t="s">
        <v>238</v>
      </c>
      <c r="H14" s="264">
        <f>IFERROR(VALUE(MID(E14,FIND("(",E14,LEN(E14)-7)+1,FIND(")",E14,LEN(E14)-7)-FIND("(",E14,LEN(E14)-7)-1)),0)</f>
        <v>0</v>
      </c>
      <c r="I14" s="1"/>
      <c r="J14" s="1" t="s">
        <v>278</v>
      </c>
      <c r="K14" s="41"/>
      <c r="O14" s="1"/>
      <c r="P14" s="1"/>
      <c r="Q14" s="1"/>
      <c r="R14" s="1"/>
      <c r="S14" s="1"/>
      <c r="T14" s="1"/>
      <c r="U14" s="1"/>
      <c r="V14" s="1"/>
      <c r="W14" s="1"/>
    </row>
    <row r="15" spans="1:29" ht="49.15" customHeight="1" thickBot="1">
      <c r="B15" s="858"/>
      <c r="C15" s="769" t="s">
        <v>573</v>
      </c>
      <c r="D15" s="770"/>
      <c r="E15" s="119" t="s">
        <v>285</v>
      </c>
      <c r="F15" s="199">
        <f>IFERROR(VALUE(MID(E15,FIND("(",E15,LEN(E15)-7)+1,FIND(")",E15,LEN(E15)-7)-FIND("(",E15,LEN(E15)-7)-1)),0)</f>
        <v>7</v>
      </c>
      <c r="G15" s="850"/>
      <c r="H15" s="264">
        <f>IFERROR(VALUE(MID(E15,FIND("(",E15,LEN(E15)-7)+1,FIND(")",E15,LEN(E15)-7)-FIND("(",E15,LEN(E15)-7)-1)),0)</f>
        <v>7</v>
      </c>
      <c r="I15" s="1"/>
      <c r="J15" s="1" t="s">
        <v>279</v>
      </c>
      <c r="K15" s="41"/>
      <c r="O15" s="1"/>
      <c r="P15" s="1"/>
      <c r="Q15" s="1"/>
      <c r="R15" s="1"/>
      <c r="S15" s="1"/>
      <c r="T15" s="1"/>
      <c r="U15" s="1"/>
      <c r="V15" s="1"/>
      <c r="W15" s="1"/>
    </row>
    <row r="16" spans="1:29" ht="81.75" customHeight="1" thickTop="1" thickBot="1">
      <c r="B16" s="858"/>
      <c r="C16" s="756" t="s">
        <v>287</v>
      </c>
      <c r="D16" s="757"/>
      <c r="E16" s="183">
        <f ca="1">F16</f>
        <v>27</v>
      </c>
      <c r="F16" s="157">
        <f ca="1">MAX(I75,I77)</f>
        <v>27</v>
      </c>
      <c r="G16" s="276" t="str">
        <f>IFERROR(_xlfn.IFS(F14&lt;0.5,"",F14&lt;2,"3) The amount of time of holding work is only considered as such in the assessment if one arm is held continuously statically for at least 4 seconds!"),"")</f>
        <v/>
      </c>
      <c r="H16" s="265">
        <f ca="1">MAX(I75,I77)</f>
        <v>27</v>
      </c>
      <c r="I16" s="1"/>
      <c r="J16" s="1" t="s">
        <v>279</v>
      </c>
      <c r="K16" s="41"/>
      <c r="O16" s="1"/>
      <c r="P16" s="1"/>
      <c r="Q16" s="1"/>
      <c r="R16" s="1"/>
      <c r="S16" s="1"/>
      <c r="T16" s="1"/>
      <c r="U16" s="1"/>
      <c r="V16" s="1"/>
      <c r="W16" s="1"/>
    </row>
    <row r="17" spans="2:23" ht="44.65" customHeight="1" thickBot="1">
      <c r="B17" s="858"/>
      <c r="C17" s="851" t="s">
        <v>286</v>
      </c>
      <c r="D17" s="852"/>
      <c r="E17" s="184">
        <f ca="1">F17</f>
        <v>18</v>
      </c>
      <c r="F17" s="249">
        <f ca="1">MAX(I74,I76)</f>
        <v>18</v>
      </c>
      <c r="G17" s="277" t="str">
        <f>IFERROR(_xlfn.IFS(H15&gt;6,"5) In case of even higher frequencies/holding times, the resulting risk score must be extrapolated linearly or the E version (KIM-BF-E) must be applied."),"")</f>
        <v>5) In case of even higher frequencies/holding times, the resulting risk score must be extrapolated linearly or the E version (KIM-BF-E) must be applied.</v>
      </c>
      <c r="H17" s="265">
        <f ca="1">MAX(I74,I76)</f>
        <v>18</v>
      </c>
      <c r="I17" s="10"/>
      <c r="O17" s="1"/>
      <c r="P17" s="1"/>
      <c r="Q17" s="1"/>
      <c r="R17" s="1"/>
      <c r="S17" s="1"/>
      <c r="T17" s="1"/>
      <c r="U17" s="1"/>
      <c r="V17" s="1"/>
      <c r="W17" s="1"/>
    </row>
    <row r="18" spans="2:23" ht="89.25" customHeight="1" thickTop="1" thickBot="1">
      <c r="B18" s="859"/>
      <c r="C18" s="856" t="s">
        <v>955</v>
      </c>
      <c r="D18" s="856"/>
      <c r="E18" s="588">
        <v>0</v>
      </c>
      <c r="F18" s="585"/>
      <c r="G18" s="586"/>
      <c r="H18" s="265"/>
      <c r="I18" s="10"/>
      <c r="O18" s="1"/>
      <c r="P18" s="1"/>
      <c r="Q18" s="1"/>
      <c r="R18" s="1"/>
      <c r="S18" s="1"/>
      <c r="T18" s="1"/>
      <c r="U18" s="1"/>
      <c r="V18" s="1"/>
      <c r="W18" s="1"/>
    </row>
    <row r="19" spans="2:23" ht="28.5" customHeight="1" thickTop="1" thickBot="1">
      <c r="B19" s="678" t="s">
        <v>53</v>
      </c>
      <c r="C19" s="763" t="s">
        <v>329</v>
      </c>
      <c r="D19" s="764"/>
      <c r="E19" s="762" t="s">
        <v>267</v>
      </c>
      <c r="F19" s="688"/>
      <c r="G19" s="689"/>
      <c r="H19" s="264"/>
      <c r="I19" s="10" t="s">
        <v>253</v>
      </c>
      <c r="O19" s="1"/>
      <c r="P19" s="1"/>
      <c r="Q19" s="1"/>
      <c r="R19" s="1"/>
      <c r="S19" s="1"/>
      <c r="T19" s="1"/>
      <c r="U19" s="1"/>
      <c r="V19" s="1"/>
      <c r="W19" s="1"/>
    </row>
    <row r="20" spans="2:23" ht="46.15" customHeight="1" thickBot="1">
      <c r="B20" s="679"/>
      <c r="C20" s="840" t="s">
        <v>585</v>
      </c>
      <c r="D20" s="840"/>
      <c r="E20" s="194" t="s">
        <v>700</v>
      </c>
      <c r="F20" s="200">
        <f>IFERROR(VALUE(MID(E20,FIND("(",E20,LEN(E20)-7)+1,FIND(")",E20,LEN(E20)-7)-FIND("(",E20,LEN(E20)-7)-1)),0)</f>
        <v>2</v>
      </c>
      <c r="G20" s="273"/>
      <c r="H20" s="264">
        <f>IFERROR(VALUE(MID(E20,FIND("(",E20,LEN(E20)-7)+1,FIND(")",E20,LEN(E20)-7)-FIND("(",E20,LEN(E20)-7)-1)),0)</f>
        <v>2</v>
      </c>
      <c r="I20" s="10"/>
      <c r="J20" s="10" t="s">
        <v>254</v>
      </c>
      <c r="O20" s="1"/>
      <c r="P20" s="1"/>
      <c r="Q20" s="1"/>
      <c r="R20" s="1"/>
      <c r="S20" s="1"/>
      <c r="T20" s="1"/>
      <c r="U20" s="1"/>
      <c r="V20" s="1"/>
      <c r="W20" s="1"/>
    </row>
    <row r="21" spans="2:23" ht="34.15" customHeight="1" thickTop="1" thickBot="1">
      <c r="B21" s="837" t="s">
        <v>53</v>
      </c>
      <c r="C21" s="763" t="s">
        <v>329</v>
      </c>
      <c r="D21" s="764"/>
      <c r="E21" s="753" t="s">
        <v>580</v>
      </c>
      <c r="F21" s="754"/>
      <c r="G21" s="755"/>
      <c r="H21" s="260">
        <f>MAX(H22:H25)</f>
        <v>3</v>
      </c>
      <c r="I21" s="10"/>
      <c r="J21" s="10" t="s">
        <v>255</v>
      </c>
      <c r="O21" s="1"/>
      <c r="P21" s="1"/>
      <c r="Q21" s="1"/>
      <c r="R21" s="1"/>
      <c r="S21" s="1"/>
      <c r="T21" s="1"/>
      <c r="U21" s="1"/>
      <c r="V21" s="1"/>
      <c r="W21" s="1"/>
    </row>
    <row r="22" spans="2:23" ht="57" customHeight="1" thickBot="1">
      <c r="B22" s="838"/>
      <c r="C22" s="197"/>
      <c r="D22" s="844"/>
      <c r="E22" s="844"/>
      <c r="F22" s="766">
        <f>H21</f>
        <v>3</v>
      </c>
      <c r="G22" s="845" t="s">
        <v>581</v>
      </c>
      <c r="H22" s="264">
        <f>IFERROR(VALUE(MID(D22,FIND("(",D22,LEN(D22)-7)+1,FIND(")",D22,LEN(D22)-7)-FIND("(",D22,LEN(D22)-7)-1)),0)</f>
        <v>0</v>
      </c>
      <c r="I22" s="10"/>
      <c r="J22" s="10" t="s">
        <v>256</v>
      </c>
      <c r="O22" s="1"/>
      <c r="P22" s="1"/>
      <c r="Q22" s="1"/>
      <c r="R22" s="1"/>
      <c r="S22" s="1"/>
      <c r="T22" s="1"/>
      <c r="U22" s="1"/>
      <c r="V22" s="1"/>
      <c r="W22" s="1"/>
    </row>
    <row r="23" spans="2:23" ht="105" customHeight="1" thickBot="1">
      <c r="B23" s="838"/>
      <c r="C23" s="197"/>
      <c r="D23" s="844" t="s">
        <v>926</v>
      </c>
      <c r="E23" s="844"/>
      <c r="F23" s="767"/>
      <c r="G23" s="846"/>
      <c r="H23" s="264">
        <f>IFERROR(VALUE(MID(D23,FIND("(",D23,LEN(D23)-7)+1,FIND(")",D23,LEN(D23)-7)-FIND("(",D23,LEN(D23)-7)-1)),0)</f>
        <v>3</v>
      </c>
      <c r="I23" s="10" t="s">
        <v>261</v>
      </c>
      <c r="J23" s="10" t="s">
        <v>288</v>
      </c>
      <c r="O23" s="1"/>
      <c r="P23" s="1"/>
      <c r="Q23" s="1"/>
      <c r="R23" s="1"/>
      <c r="S23" s="1"/>
      <c r="T23" s="1"/>
      <c r="U23" s="1"/>
      <c r="V23" s="1"/>
      <c r="W23" s="1"/>
    </row>
    <row r="24" spans="2:23" ht="83.1" customHeight="1" thickBot="1">
      <c r="B24" s="838"/>
      <c r="C24" s="197"/>
      <c r="D24" s="844"/>
      <c r="E24" s="844"/>
      <c r="F24" s="767"/>
      <c r="G24" s="846"/>
      <c r="H24" s="264">
        <f>IFERROR(VALUE(MID(D24,FIND("(",D24,LEN(D24)-7)+1,FIND(")",D24,LEN(D24)-7)-FIND("(",D24,LEN(D24)-7)-1)),0)</f>
        <v>0</v>
      </c>
      <c r="J24" s="1" t="s">
        <v>926</v>
      </c>
      <c r="K24" s="41"/>
      <c r="O24" s="1"/>
      <c r="P24" s="1"/>
      <c r="Q24" s="1"/>
      <c r="R24" s="1"/>
      <c r="S24" s="1"/>
      <c r="T24" s="1"/>
      <c r="U24" s="1"/>
      <c r="V24" s="1"/>
      <c r="W24" s="1"/>
    </row>
    <row r="25" spans="2:23" ht="83.1" customHeight="1" thickBot="1">
      <c r="B25" s="838"/>
      <c r="C25" s="181"/>
      <c r="D25" s="848"/>
      <c r="E25" s="848"/>
      <c r="F25" s="768"/>
      <c r="G25" s="847"/>
      <c r="H25" s="264">
        <f>IFERROR(VALUE(MID(D25,FIND("(",D25,LEN(D25)-7)+1,FIND(")",D25,LEN(D25)-7)-FIND("(",D25,LEN(D25)-7)-1)),0)</f>
        <v>0</v>
      </c>
      <c r="J25" s="1" t="s">
        <v>289</v>
      </c>
      <c r="K25" s="41"/>
      <c r="O25" s="1"/>
      <c r="P25" s="1"/>
      <c r="Q25" s="1"/>
      <c r="R25" s="1"/>
      <c r="S25" s="1"/>
      <c r="T25" s="1"/>
      <c r="U25" s="1"/>
      <c r="V25" s="1"/>
      <c r="W25" s="1"/>
    </row>
    <row r="26" spans="2:23" ht="41.65" customHeight="1" thickTop="1" thickBot="1">
      <c r="B26" s="839"/>
      <c r="C26" s="853" t="str">
        <f>IFERROR(_xlfn.IFS(F22&lt;8.5,"",F22&lt;22,"7) Please note: If this category was chosen, it is recommended to evaluate this sub-activity also using the KIM-ABP! "),"")</f>
        <v/>
      </c>
      <c r="D26" s="854"/>
      <c r="E26" s="854"/>
      <c r="F26" s="854"/>
      <c r="G26" s="855"/>
      <c r="H26" s="264"/>
      <c r="J26" s="10" t="s">
        <v>290</v>
      </c>
      <c r="K26" s="41"/>
      <c r="O26" s="1"/>
      <c r="P26" s="1"/>
      <c r="Q26" s="1"/>
      <c r="R26" s="1"/>
      <c r="S26" s="1"/>
      <c r="T26" s="1"/>
      <c r="U26" s="1"/>
      <c r="V26" s="1"/>
      <c r="W26" s="1"/>
    </row>
    <row r="27" spans="2:23" ht="38.1" customHeight="1" thickTop="1" thickBot="1">
      <c r="B27" s="837" t="s">
        <v>53</v>
      </c>
      <c r="C27" s="763" t="s">
        <v>329</v>
      </c>
      <c r="D27" s="764"/>
      <c r="E27" s="753" t="s">
        <v>304</v>
      </c>
      <c r="F27" s="754"/>
      <c r="G27" s="755"/>
      <c r="H27" s="260">
        <f>SUM(H28:H33)</f>
        <v>6</v>
      </c>
      <c r="I27" s="1"/>
      <c r="K27" s="40"/>
      <c r="L27" s="3"/>
      <c r="O27" s="1"/>
      <c r="P27" s="1"/>
      <c r="Q27" s="1"/>
      <c r="R27" s="1"/>
      <c r="S27" s="1"/>
      <c r="T27" s="1"/>
      <c r="U27" s="1"/>
      <c r="V27" s="1"/>
      <c r="W27" s="1"/>
    </row>
    <row r="28" spans="2:23" ht="33.6" customHeight="1" thickBot="1">
      <c r="B28" s="838"/>
      <c r="C28" s="765" t="s">
        <v>69</v>
      </c>
      <c r="D28" s="765"/>
      <c r="E28" s="195" t="s">
        <v>307</v>
      </c>
      <c r="F28" s="199">
        <f>IFERROR(VALUE(MID(E28,FIND("(",E28,LEN(E28)-7)+1,FIND(")",E28,LEN(E28)-7)-FIND("(",E28,LEN(E28)-7)-1)),0)</f>
        <v>2</v>
      </c>
      <c r="G28" s="872" t="s">
        <v>583</v>
      </c>
      <c r="H28" s="264">
        <f>IFERROR(VALUE(MID(E28,FIND("(",E28,LEN(E28)-7)+1,FIND(")",E28,LEN(E28)-7)-FIND("(",E28,LEN(E28)-7)-1)),0)</f>
        <v>2</v>
      </c>
      <c r="I28" s="9" t="s">
        <v>301</v>
      </c>
      <c r="J28" s="10" t="s">
        <v>579</v>
      </c>
      <c r="L28" s="10"/>
      <c r="O28" s="1"/>
      <c r="P28" s="1"/>
      <c r="Q28" s="1"/>
      <c r="R28" s="1"/>
      <c r="S28" s="1"/>
      <c r="T28" s="1"/>
      <c r="U28" s="1"/>
      <c r="V28" s="1"/>
      <c r="W28" s="1"/>
    </row>
    <row r="29" spans="2:23" ht="48.6" customHeight="1" thickBot="1">
      <c r="B29" s="838"/>
      <c r="C29" s="765" t="s">
        <v>70</v>
      </c>
      <c r="D29" s="765"/>
      <c r="E29" s="195" t="s">
        <v>963</v>
      </c>
      <c r="F29" s="199">
        <f>IFERROR(VALUE(MID(E29,FIND("(",E29,LEN(E29)-7)+1,FIND(")",E29,LEN(E29)-7)-FIND("(",E29,LEN(E29)-7)-1)),0)</f>
        <v>2</v>
      </c>
      <c r="G29" s="873"/>
      <c r="H29" s="264">
        <f>IFERROR(VALUE(MID(E29,FIND("(",E29,LEN(E29)-7)+1,FIND(")",E29,LEN(E29)-7)-FIND("(",E29,LEN(E29)-7)-1)),0)</f>
        <v>2</v>
      </c>
      <c r="J29" s="10" t="s">
        <v>578</v>
      </c>
      <c r="L29" s="10"/>
      <c r="O29" s="1"/>
      <c r="P29" s="1"/>
      <c r="Q29" s="1"/>
      <c r="R29" s="1"/>
      <c r="S29" s="1"/>
      <c r="T29" s="1"/>
      <c r="U29" s="1"/>
      <c r="V29" s="1"/>
      <c r="W29" s="1"/>
    </row>
    <row r="30" spans="2:23" ht="38.1" customHeight="1" thickBot="1">
      <c r="B30" s="838"/>
      <c r="C30" s="781" t="s">
        <v>584</v>
      </c>
      <c r="D30" s="781"/>
      <c r="E30" s="195" t="s">
        <v>309</v>
      </c>
      <c r="F30" s="199">
        <f>IFERROR(VALUE(MID(E30,FIND("(",E30,LEN(E30)-7)+1,FIND(")",E30,LEN(E30)-7)-FIND("(",E30,LEN(E30)-7)-1)),0)</f>
        <v>1</v>
      </c>
      <c r="G30" s="873"/>
      <c r="H30" s="264">
        <f>IFERROR(VALUE(MID(E30,FIND("(",E30,LEN(E30)-7)+1,FIND(")",E30,LEN(E30)-7)-FIND("(",E30,LEN(E30)-7)-1)),0)</f>
        <v>1</v>
      </c>
      <c r="J30" s="10" t="s">
        <v>577</v>
      </c>
      <c r="L30" s="10"/>
      <c r="O30" s="1"/>
      <c r="P30" s="1"/>
      <c r="Q30" s="1"/>
      <c r="R30" s="1"/>
      <c r="S30" s="1"/>
      <c r="T30" s="1"/>
      <c r="U30" s="1"/>
      <c r="V30" s="1"/>
      <c r="W30" s="1"/>
    </row>
    <row r="31" spans="2:23" ht="33.6" customHeight="1" thickTop="1" thickBot="1">
      <c r="B31" s="838"/>
      <c r="C31" s="853" t="str">
        <f>IFERROR(_xlfn.IFS(F30&lt;0.5,"",F30&lt;5,"8) Please note: If there are physical workloads due to vibrations, they are to be evaluated separately! See http://www.baua.de/vibration/"),"")</f>
        <v>8) Please note: If there are physical workloads due to vibrations, they are to be evaluated separately! See http://www.baua.de/vibration/</v>
      </c>
      <c r="D31" s="854"/>
      <c r="E31" s="854"/>
      <c r="F31" s="854"/>
      <c r="G31" s="873"/>
      <c r="H31" s="264"/>
      <c r="J31" s="10" t="s">
        <v>576</v>
      </c>
      <c r="L31" s="10"/>
      <c r="O31" s="1"/>
      <c r="P31" s="1"/>
      <c r="Q31" s="1"/>
      <c r="R31" s="1"/>
      <c r="S31" s="1"/>
      <c r="T31" s="1"/>
      <c r="U31" s="1"/>
      <c r="V31" s="1"/>
      <c r="W31" s="1"/>
    </row>
    <row r="32" spans="2:23" ht="110.25" customHeight="1" thickTop="1" thickBot="1">
      <c r="B32" s="838"/>
      <c r="C32" s="765" t="s">
        <v>72</v>
      </c>
      <c r="D32" s="765"/>
      <c r="E32" s="195" t="s">
        <v>79</v>
      </c>
      <c r="F32" s="199">
        <f>IFERROR(VALUE(MID(E32,FIND("(",E32,LEN(E32)-7)+1,FIND(")",E32,LEN(E32)-7)-FIND("(",E32,LEN(E32)-7)-1)),0)</f>
        <v>1</v>
      </c>
      <c r="G32" s="873"/>
      <c r="H32" s="264">
        <f>IFERROR(VALUE(MID(E32,FIND("(",E32,LEN(E32)-7)+1,FIND(")",E32,LEN(E32)-7)-FIND("(",E32,LEN(E32)-7)-1)),0)</f>
        <v>1</v>
      </c>
      <c r="J32" s="10" t="s">
        <v>575</v>
      </c>
      <c r="L32" s="10"/>
      <c r="O32" s="1"/>
      <c r="P32" s="1"/>
      <c r="Q32" s="1"/>
      <c r="R32" s="1"/>
      <c r="S32" s="1"/>
      <c r="T32" s="1"/>
      <c r="U32" s="1"/>
      <c r="V32" s="1"/>
      <c r="W32" s="1"/>
    </row>
    <row r="33" spans="2:23" ht="97.5" customHeight="1" thickBot="1">
      <c r="B33" s="839"/>
      <c r="C33" s="782" t="s">
        <v>73</v>
      </c>
      <c r="D33" s="782"/>
      <c r="E33" s="196" t="s">
        <v>313</v>
      </c>
      <c r="F33" s="200">
        <f>IFERROR(VALUE(MID(E33,FIND("(",E33,LEN(E33)-7)+1,FIND(")",E33,LEN(E33)-7)-FIND("(",E33,LEN(E33)-7)-1)),0)</f>
        <v>0</v>
      </c>
      <c r="G33" s="874"/>
      <c r="H33" s="264">
        <f>IFERROR(VALUE(MID(E33,FIND("(",E33,LEN(E33)-7)+1,FIND(")",E33,LEN(E33)-7)-FIND("(",E33,LEN(E33)-7)-1)),0)</f>
        <v>0</v>
      </c>
      <c r="I33" s="9" t="s">
        <v>246</v>
      </c>
      <c r="J33" s="424" t="s">
        <v>574</v>
      </c>
      <c r="K33" s="41"/>
      <c r="O33" s="1"/>
      <c r="P33" s="1"/>
      <c r="Q33" s="1"/>
      <c r="R33" s="1"/>
      <c r="S33" s="1"/>
      <c r="T33" s="1"/>
      <c r="U33" s="1"/>
      <c r="V33" s="1"/>
      <c r="W33" s="1"/>
    </row>
    <row r="34" spans="2:23" ht="32.65" customHeight="1" thickTop="1" thickBot="1">
      <c r="B34" s="869" t="s">
        <v>53</v>
      </c>
      <c r="C34" s="763" t="s">
        <v>329</v>
      </c>
      <c r="D34" s="764"/>
      <c r="E34" s="753" t="s">
        <v>75</v>
      </c>
      <c r="F34" s="754"/>
      <c r="G34" s="755"/>
      <c r="H34" s="264"/>
      <c r="J34" s="424" t="s">
        <v>249</v>
      </c>
      <c r="K34" s="41"/>
      <c r="O34" s="1"/>
      <c r="P34" s="1"/>
      <c r="Q34" s="1"/>
      <c r="R34" s="1"/>
      <c r="S34" s="1"/>
      <c r="T34" s="1"/>
      <c r="U34" s="1"/>
      <c r="V34" s="1"/>
      <c r="W34" s="1"/>
    </row>
    <row r="35" spans="2:23" ht="121.5" customHeight="1" thickBot="1">
      <c r="B35" s="870"/>
      <c r="C35" s="840" t="s">
        <v>75</v>
      </c>
      <c r="D35" s="840"/>
      <c r="E35" s="198" t="s">
        <v>957</v>
      </c>
      <c r="F35" s="200">
        <f>IFERROR(VALUE(MID(E35,FIND("(",E35,LEN(E35)-7)+1,FIND(")",E35,LEN(E35)-7)-FIND("(",E35,LEN(E35)-7)-1)),0)</f>
        <v>2</v>
      </c>
      <c r="G35" s="277"/>
      <c r="H35" s="264">
        <f>IFERROR(VALUE(MID(E35,FIND("(",E35,LEN(E35)-7)+1,FIND(")",E35,LEN(E35)-7)-FIND("(",E35,LEN(E35)-7)-1)),0)</f>
        <v>2</v>
      </c>
      <c r="J35" s="424" t="s">
        <v>248</v>
      </c>
      <c r="K35" s="41"/>
      <c r="O35" s="1"/>
      <c r="P35" s="1"/>
      <c r="Q35" s="1"/>
      <c r="R35" s="1"/>
      <c r="S35" s="1"/>
      <c r="T35" s="1"/>
      <c r="U35" s="1"/>
      <c r="V35" s="1"/>
      <c r="W35" s="1"/>
    </row>
    <row r="36" spans="2:23" ht="27.75" customHeight="1" thickTop="1" thickBot="1">
      <c r="B36" s="869" t="s">
        <v>76</v>
      </c>
      <c r="C36" s="783"/>
      <c r="D36" s="783"/>
      <c r="E36" s="298" t="s">
        <v>598</v>
      </c>
      <c r="F36" s="777">
        <f ca="1">H16</f>
        <v>27</v>
      </c>
      <c r="G36" s="778"/>
      <c r="H36" s="266"/>
      <c r="I36" s="9" t="s">
        <v>247</v>
      </c>
      <c r="J36" s="2" t="s">
        <v>698</v>
      </c>
      <c r="K36" s="41"/>
      <c r="L36" s="423"/>
      <c r="O36" s="1"/>
      <c r="P36" s="1"/>
      <c r="Q36" s="1"/>
      <c r="R36" s="1"/>
      <c r="S36" s="1"/>
      <c r="T36" s="1"/>
      <c r="U36" s="1"/>
      <c r="V36" s="1"/>
      <c r="W36" s="1"/>
    </row>
    <row r="37" spans="2:23" ht="27.75" customHeight="1" thickBot="1">
      <c r="B37" s="871"/>
      <c r="C37" s="864" t="s">
        <v>258</v>
      </c>
      <c r="D37" s="864"/>
      <c r="E37" s="299" t="s">
        <v>599</v>
      </c>
      <c r="F37" s="779">
        <f ca="1">H17</f>
        <v>18</v>
      </c>
      <c r="G37" s="780"/>
      <c r="H37" s="266"/>
      <c r="J37" s="425" t="s">
        <v>250</v>
      </c>
      <c r="K37" s="41"/>
      <c r="O37" s="1"/>
      <c r="P37" s="1"/>
      <c r="Q37" s="1"/>
      <c r="R37" s="1"/>
      <c r="S37" s="1"/>
      <c r="T37" s="1"/>
      <c r="U37" s="1"/>
      <c r="V37" s="1"/>
      <c r="W37" s="1"/>
    </row>
    <row r="38" spans="2:23" ht="27.75" customHeight="1" thickBot="1">
      <c r="B38" s="871"/>
      <c r="C38" s="584"/>
      <c r="D38" s="584"/>
      <c r="E38" s="299" t="s">
        <v>958</v>
      </c>
      <c r="F38" s="779">
        <f>E18</f>
        <v>0</v>
      </c>
      <c r="G38" s="780"/>
      <c r="H38" s="266"/>
      <c r="J38" s="424" t="s">
        <v>251</v>
      </c>
      <c r="K38" s="41"/>
      <c r="O38" s="1"/>
      <c r="P38" s="1"/>
      <c r="Q38" s="1"/>
      <c r="R38" s="1"/>
      <c r="S38" s="1"/>
      <c r="T38" s="1"/>
      <c r="U38" s="1"/>
      <c r="V38" s="1"/>
      <c r="W38" s="1"/>
    </row>
    <row r="39" spans="2:23" ht="27.75" customHeight="1" thickBot="1">
      <c r="B39" s="871"/>
      <c r="C39" s="584"/>
      <c r="D39" s="584"/>
      <c r="E39" s="299" t="s">
        <v>959</v>
      </c>
      <c r="F39" s="779">
        <f>F38*1.5</f>
        <v>0</v>
      </c>
      <c r="G39" s="780"/>
      <c r="H39" s="266"/>
      <c r="J39" s="424" t="s">
        <v>285</v>
      </c>
      <c r="K39" s="41"/>
      <c r="O39" s="1"/>
      <c r="P39" s="1"/>
      <c r="Q39" s="1"/>
      <c r="R39" s="1"/>
      <c r="S39" s="1"/>
      <c r="T39" s="1"/>
      <c r="U39" s="1"/>
      <c r="V39" s="1"/>
      <c r="W39" s="1"/>
    </row>
    <row r="40" spans="2:23" ht="27.75" customHeight="1" thickBot="1">
      <c r="B40" s="871"/>
      <c r="C40" s="864" t="s">
        <v>0</v>
      </c>
      <c r="D40" s="864"/>
      <c r="E40" s="299" t="s">
        <v>434</v>
      </c>
      <c r="F40" s="773">
        <f>H20</f>
        <v>2</v>
      </c>
      <c r="G40" s="774"/>
      <c r="H40" s="267"/>
      <c r="J40" s="1"/>
      <c r="K40" s="41"/>
      <c r="O40" s="1"/>
      <c r="P40" s="1"/>
      <c r="Q40" s="1"/>
      <c r="R40" s="1"/>
      <c r="S40" s="1"/>
      <c r="T40" s="1"/>
      <c r="U40" s="1"/>
      <c r="V40" s="1"/>
      <c r="W40" s="1"/>
    </row>
    <row r="41" spans="2:23" ht="27.75" customHeight="1" thickBot="1">
      <c r="B41" s="871"/>
      <c r="C41" s="864" t="s">
        <v>0</v>
      </c>
      <c r="D41" s="864"/>
      <c r="E41" s="299" t="s">
        <v>431</v>
      </c>
      <c r="F41" s="773">
        <f>H21</f>
        <v>3</v>
      </c>
      <c r="G41" s="774"/>
      <c r="H41" s="267"/>
      <c r="J41" s="1"/>
      <c r="K41" s="41"/>
      <c r="O41" s="1"/>
      <c r="P41" s="1"/>
      <c r="Q41" s="1"/>
      <c r="R41" s="1"/>
      <c r="S41" s="1"/>
      <c r="T41" s="1"/>
      <c r="U41" s="1"/>
      <c r="V41" s="1"/>
      <c r="W41" s="1"/>
    </row>
    <row r="42" spans="2:23" ht="27.75" customHeight="1" thickBot="1">
      <c r="B42" s="871"/>
      <c r="C42" s="864" t="s">
        <v>0</v>
      </c>
      <c r="D42" s="864"/>
      <c r="E42" s="299" t="s">
        <v>435</v>
      </c>
      <c r="F42" s="773">
        <f>H27</f>
        <v>6</v>
      </c>
      <c r="G42" s="774"/>
      <c r="H42" s="267"/>
      <c r="I42" s="1"/>
      <c r="J42" s="1"/>
      <c r="K42" s="41"/>
      <c r="O42" s="1"/>
      <c r="P42" s="1"/>
      <c r="Q42" s="1"/>
      <c r="R42" s="1"/>
      <c r="S42" s="1"/>
      <c r="T42" s="1"/>
      <c r="U42" s="1"/>
      <c r="V42" s="1"/>
      <c r="W42" s="1"/>
    </row>
    <row r="43" spans="2:23" ht="27.75" customHeight="1" thickBot="1">
      <c r="B43" s="871"/>
      <c r="C43" s="864" t="s">
        <v>0</v>
      </c>
      <c r="D43" s="864"/>
      <c r="E43" s="299" t="s">
        <v>75</v>
      </c>
      <c r="F43" s="773">
        <f>F35</f>
        <v>2</v>
      </c>
      <c r="G43" s="774"/>
      <c r="H43" s="267"/>
      <c r="I43" s="1"/>
      <c r="J43" s="1"/>
      <c r="K43" s="41"/>
      <c r="O43" s="1"/>
      <c r="P43" s="1"/>
      <c r="Q43" s="1"/>
      <c r="R43" s="1"/>
      <c r="S43" s="1"/>
      <c r="T43" s="1"/>
      <c r="U43" s="1"/>
      <c r="V43" s="1"/>
      <c r="W43" s="1"/>
    </row>
    <row r="44" spans="2:23" ht="27.75" customHeight="1" thickBot="1">
      <c r="B44" s="871"/>
      <c r="C44" s="864" t="s">
        <v>223</v>
      </c>
      <c r="D44" s="864"/>
      <c r="E44" s="299" t="s">
        <v>432</v>
      </c>
      <c r="F44" s="773">
        <f>H9</f>
        <v>2</v>
      </c>
      <c r="G44" s="774"/>
      <c r="H44" s="267"/>
      <c r="J44" s="35"/>
      <c r="K44" s="41"/>
      <c r="O44" s="1"/>
      <c r="P44" s="1"/>
      <c r="Q44" s="1"/>
      <c r="R44" s="1"/>
      <c r="S44" s="1"/>
      <c r="T44" s="1"/>
      <c r="U44" s="1"/>
      <c r="V44" s="1"/>
      <c r="W44" s="1"/>
    </row>
    <row r="45" spans="2:23" ht="29.25" customHeight="1" thickBot="1">
      <c r="B45" s="871"/>
      <c r="C45" s="868" t="s">
        <v>225</v>
      </c>
      <c r="D45" s="868"/>
      <c r="E45" s="300" t="s">
        <v>226</v>
      </c>
      <c r="F45" s="775"/>
      <c r="G45" s="776"/>
      <c r="H45" s="268"/>
      <c r="J45" s="47"/>
      <c r="K45" s="41"/>
      <c r="N45" s="3"/>
      <c r="O45" s="1"/>
      <c r="P45" s="1"/>
      <c r="Q45" s="1"/>
      <c r="R45" s="1"/>
      <c r="S45" s="1"/>
      <c r="T45" s="1"/>
      <c r="U45" s="1"/>
      <c r="V45" s="1"/>
      <c r="W45" s="1"/>
    </row>
    <row r="46" spans="2:23" ht="29.1" customHeight="1" thickTop="1" thickBot="1">
      <c r="B46" s="871"/>
      <c r="C46" s="865" t="s">
        <v>91</v>
      </c>
      <c r="D46" s="865"/>
      <c r="E46" s="328" t="s">
        <v>92</v>
      </c>
      <c r="F46" s="699" t="s">
        <v>93</v>
      </c>
      <c r="G46" s="700"/>
      <c r="H46" s="269"/>
      <c r="J46" s="47"/>
      <c r="K46" s="41"/>
      <c r="O46" s="1"/>
      <c r="P46" s="1"/>
      <c r="Q46" s="1"/>
      <c r="R46" s="1"/>
      <c r="S46" s="1"/>
      <c r="T46" s="1"/>
      <c r="U46" s="1"/>
      <c r="V46" s="1"/>
      <c r="W46" s="1"/>
    </row>
    <row r="47" spans="2:23" ht="29.1" customHeight="1" thickBot="1">
      <c r="B47" s="871"/>
      <c r="C47" s="866"/>
      <c r="D47" s="866"/>
      <c r="E47" s="327">
        <f ca="1">IFERROR(SUM(F36+F39+F40+F41+F42+F43)*F44,"No Data")</f>
        <v>80</v>
      </c>
      <c r="F47" s="875">
        <f ca="1">IFERROR(SUM(F37+F38+F40+F41+F42+F43)*F44,"No Data")</f>
        <v>62</v>
      </c>
      <c r="G47" s="876"/>
      <c r="H47" s="270"/>
      <c r="J47" s="46" t="s">
        <v>1</v>
      </c>
      <c r="O47" s="1"/>
      <c r="P47" s="1"/>
      <c r="Q47" s="1"/>
      <c r="R47" s="1"/>
      <c r="S47" s="1"/>
      <c r="T47" s="1"/>
      <c r="U47" s="1"/>
      <c r="V47" s="1"/>
      <c r="W47" s="1"/>
    </row>
    <row r="48" spans="2:23" ht="162.6" customHeight="1" thickBot="1">
      <c r="B48" s="870"/>
      <c r="C48" s="867"/>
      <c r="D48" s="867"/>
      <c r="E48" s="177" t="str" cm="1">
        <f t="array" aca="1" ref="E48" ca="1">IFERROR(_xlfn.IFS(E47&lt;1,"Risk assessment not compleated",E47&lt;20.5,J69,E47&lt;50.5,J70,E47&lt;101.5,J71,E47&lt;3000,J72),"Risk assessment not compleated")</f>
        <v>Risk range is 3. Intensity of load is substantially increased. Probability of physical overload: Physical overload is also possible for normally resilient persons. Possible health consequences: Disorders (pain), possibly including dysfunctions, reversible in most cases, without morphological manifestation Measures: Workplace redesign and other prevention measures should be considered.</v>
      </c>
      <c r="F48" s="771" t="str">
        <f ca="1">IFERROR(_xlfn.IFS(F47&lt;1,"Risk assessment not compleated",F47&lt;20.5,J69,F47&lt;50.5,J70,F47&lt;101.5,J71,F47&lt;3000,J72),"Risk assessment not compleated")</f>
        <v>Risk range is 3. Intensity of load is substantially increased. Probability of physical overload: Physical overload is also possible for normally resilient persons. Possible health consequences: Disorders (pain), possibly including dysfunctions, reversible in most cases, without morphological manifestation Measures: Workplace redesign and other prevention measures should be considered.</v>
      </c>
      <c r="G48" s="772"/>
      <c r="H48" s="271"/>
      <c r="I48" s="79" t="s">
        <v>302</v>
      </c>
      <c r="J48" s="182">
        <f ca="1">F16</f>
        <v>27</v>
      </c>
      <c r="O48" s="1"/>
      <c r="P48" s="1"/>
      <c r="Q48" s="1"/>
      <c r="R48" s="1"/>
      <c r="S48" s="1"/>
      <c r="T48" s="1"/>
      <c r="U48" s="1"/>
      <c r="V48" s="1"/>
      <c r="W48" s="1"/>
    </row>
    <row r="49" spans="2:23" ht="41.65" customHeight="1" thickTop="1" thickBot="1">
      <c r="B49" s="640"/>
      <c r="C49" s="641"/>
      <c r="D49" s="641"/>
      <c r="E49" s="641"/>
      <c r="F49" s="641"/>
      <c r="G49" s="642"/>
      <c r="H49" s="247"/>
      <c r="I49" s="79" t="s">
        <v>303</v>
      </c>
      <c r="J49" s="182">
        <f ca="1">F17</f>
        <v>18</v>
      </c>
      <c r="O49" s="1"/>
      <c r="P49" s="1"/>
      <c r="Q49" s="1"/>
      <c r="R49" s="1"/>
      <c r="S49" s="1"/>
      <c r="T49" s="1"/>
      <c r="U49" s="1"/>
      <c r="V49" s="1"/>
      <c r="W49" s="1"/>
    </row>
    <row r="50" spans="2:23" ht="15.75" customHeight="1" thickBot="1">
      <c r="B50" s="643"/>
      <c r="C50" s="644"/>
      <c r="D50" s="644"/>
      <c r="E50" s="644"/>
      <c r="F50" s="644"/>
      <c r="G50" s="645"/>
      <c r="H50" s="247"/>
      <c r="I50" s="10" t="s">
        <v>252</v>
      </c>
      <c r="J50" s="10" t="s">
        <v>305</v>
      </c>
      <c r="O50" s="1"/>
      <c r="P50" s="1"/>
      <c r="Q50" s="1"/>
      <c r="R50" s="1"/>
      <c r="S50" s="1"/>
      <c r="T50" s="1"/>
      <c r="U50" s="1"/>
      <c r="V50" s="1"/>
      <c r="W50" s="1"/>
    </row>
    <row r="51" spans="2:23" ht="99" customHeight="1">
      <c r="B51" s="646"/>
      <c r="C51" s="647"/>
      <c r="D51" s="647"/>
      <c r="E51" s="647"/>
      <c r="F51" s="647"/>
      <c r="G51" s="648"/>
      <c r="H51" s="248"/>
      <c r="I51" s="10"/>
      <c r="J51" s="10" t="s">
        <v>306</v>
      </c>
      <c r="O51" s="1"/>
      <c r="P51" s="1"/>
      <c r="Q51" s="1"/>
      <c r="R51" s="1"/>
      <c r="S51" s="1"/>
      <c r="T51" s="1"/>
      <c r="U51" s="1"/>
      <c r="V51" s="1"/>
      <c r="W51" s="1"/>
    </row>
    <row r="52" spans="2:23" ht="15.75" customHeight="1">
      <c r="B52" s="454" t="s">
        <v>853</v>
      </c>
      <c r="E52" s="21"/>
      <c r="F52" s="22"/>
      <c r="G52" s="2"/>
      <c r="H52" s="2"/>
      <c r="I52" s="10"/>
      <c r="J52" s="10" t="s">
        <v>307</v>
      </c>
      <c r="O52" s="1"/>
      <c r="P52" s="1"/>
      <c r="Q52" s="1"/>
      <c r="R52" s="1"/>
      <c r="S52" s="1"/>
      <c r="T52" s="1"/>
      <c r="U52" s="1"/>
      <c r="V52" s="1"/>
      <c r="W52" s="1"/>
    </row>
    <row r="53" spans="2:23" ht="15.75" customHeight="1">
      <c r="E53" s="21"/>
      <c r="F53" s="22"/>
      <c r="I53" s="10" t="s">
        <v>308</v>
      </c>
      <c r="J53" s="10" t="s">
        <v>699</v>
      </c>
      <c r="K53" s="41"/>
      <c r="O53" s="1"/>
      <c r="P53" s="1"/>
      <c r="Q53" s="1"/>
      <c r="R53" s="1"/>
      <c r="S53" s="1"/>
      <c r="T53" s="1"/>
      <c r="U53" s="1"/>
      <c r="V53" s="1"/>
      <c r="W53" s="1"/>
    </row>
    <row r="54" spans="2:23" ht="15.75" customHeight="1">
      <c r="E54" s="21"/>
      <c r="F54" s="22"/>
      <c r="I54" s="16"/>
      <c r="J54" s="10" t="s">
        <v>700</v>
      </c>
      <c r="K54" s="41"/>
      <c r="O54" s="1"/>
      <c r="P54" s="1"/>
      <c r="Q54" s="1"/>
      <c r="R54" s="1"/>
      <c r="S54" s="1"/>
      <c r="T54" s="1"/>
      <c r="U54" s="1"/>
      <c r="V54" s="1"/>
      <c r="W54" s="1"/>
    </row>
    <row r="55" spans="2:23" ht="15.75" customHeight="1">
      <c r="E55" s="21"/>
      <c r="F55" s="22"/>
      <c r="I55" s="16"/>
      <c r="J55" s="10" t="s">
        <v>701</v>
      </c>
      <c r="K55" s="41"/>
      <c r="O55" s="1"/>
      <c r="P55" s="1"/>
      <c r="Q55" s="1"/>
      <c r="R55" s="1"/>
      <c r="S55" s="1"/>
      <c r="T55" s="1"/>
      <c r="U55" s="1"/>
      <c r="V55" s="1"/>
      <c r="W55" s="1"/>
    </row>
    <row r="56" spans="2:23" ht="15.75" customHeight="1">
      <c r="E56" s="21"/>
      <c r="F56" s="22"/>
      <c r="I56" s="9" t="s">
        <v>294</v>
      </c>
      <c r="J56" s="10" t="s">
        <v>311</v>
      </c>
      <c r="K56" s="41"/>
      <c r="O56" s="1"/>
      <c r="P56" s="1"/>
      <c r="Q56" s="1"/>
      <c r="R56" s="1"/>
      <c r="S56" s="1"/>
      <c r="T56" s="1"/>
      <c r="U56" s="1"/>
      <c r="V56" s="1"/>
      <c r="W56" s="1"/>
    </row>
    <row r="57" spans="2:23" ht="15.75" customHeight="1">
      <c r="E57" s="21"/>
      <c r="F57" s="22"/>
      <c r="J57" t="s">
        <v>309</v>
      </c>
      <c r="K57" s="41"/>
      <c r="O57" s="1"/>
      <c r="P57" s="1"/>
      <c r="Q57" s="1"/>
      <c r="R57" s="1"/>
      <c r="S57" s="1"/>
      <c r="T57" s="1"/>
      <c r="U57" s="1"/>
      <c r="V57" s="1"/>
      <c r="W57" s="1"/>
    </row>
    <row r="58" spans="2:23" ht="15.75" customHeight="1">
      <c r="E58" s="21"/>
      <c r="F58" s="22"/>
      <c r="J58" t="s">
        <v>310</v>
      </c>
      <c r="K58" s="41"/>
      <c r="O58" s="1"/>
      <c r="P58" s="1"/>
      <c r="Q58" s="1"/>
      <c r="R58" s="1"/>
      <c r="S58" s="1"/>
      <c r="T58" s="1"/>
      <c r="U58" s="1"/>
      <c r="V58" s="1"/>
      <c r="W58" s="1"/>
    </row>
    <row r="59" spans="2:23" ht="15.75" customHeight="1">
      <c r="E59" s="21"/>
      <c r="F59" s="22"/>
      <c r="I59" s="9" t="s">
        <v>317</v>
      </c>
      <c r="J59" s="25"/>
      <c r="K59" s="41"/>
      <c r="O59" s="1"/>
      <c r="P59" s="1"/>
      <c r="Q59" s="1"/>
      <c r="R59" s="1"/>
      <c r="S59" s="1"/>
      <c r="T59" s="1"/>
      <c r="U59" s="1"/>
      <c r="V59" s="1"/>
      <c r="W59" s="1"/>
    </row>
    <row r="60" spans="2:23" ht="15.75" customHeight="1">
      <c r="E60" s="39"/>
      <c r="K60" s="41"/>
      <c r="O60" s="1"/>
      <c r="P60" s="1"/>
      <c r="Q60" s="1"/>
      <c r="R60" s="1"/>
      <c r="S60" s="1"/>
      <c r="T60" s="1"/>
      <c r="U60" s="1"/>
      <c r="V60" s="1"/>
      <c r="W60" s="1"/>
    </row>
    <row r="61" spans="2:23" ht="15.75" customHeight="1">
      <c r="J61" s="10" t="s">
        <v>312</v>
      </c>
      <c r="K61" s="41"/>
      <c r="O61" s="1"/>
      <c r="P61" s="1"/>
      <c r="Q61" s="1"/>
      <c r="R61" s="1"/>
      <c r="S61" s="1"/>
      <c r="T61" s="1"/>
      <c r="U61" s="1"/>
      <c r="V61" s="1"/>
      <c r="W61" s="1"/>
    </row>
    <row r="62" spans="2:23" ht="36" customHeight="1">
      <c r="J62" s="10" t="s">
        <v>79</v>
      </c>
      <c r="K62" s="41"/>
      <c r="O62" s="1"/>
      <c r="P62" s="1"/>
      <c r="Q62" s="1"/>
      <c r="R62" s="1"/>
      <c r="S62" s="1"/>
      <c r="T62" s="1"/>
      <c r="U62" s="1"/>
      <c r="V62" s="1"/>
      <c r="W62" s="1"/>
    </row>
    <row r="63" spans="2:23" ht="25.15" customHeight="1">
      <c r="J63" s="10" t="s">
        <v>316</v>
      </c>
      <c r="K63" s="41"/>
      <c r="O63" s="1"/>
      <c r="P63" s="1"/>
      <c r="Q63" s="1"/>
      <c r="R63" s="1"/>
      <c r="S63" s="1"/>
      <c r="T63" s="1"/>
      <c r="U63" s="1"/>
      <c r="V63" s="1"/>
      <c r="W63" s="1"/>
    </row>
    <row r="64" spans="2:23" ht="25.15" customHeight="1">
      <c r="I64" s="9" t="s">
        <v>314</v>
      </c>
      <c r="J64" s="10" t="s">
        <v>313</v>
      </c>
      <c r="K64" s="41"/>
      <c r="O64" s="1"/>
      <c r="P64" s="1"/>
      <c r="Q64" s="1"/>
      <c r="R64" s="1"/>
      <c r="S64" s="1"/>
      <c r="T64" s="1"/>
      <c r="U64" s="1"/>
      <c r="V64" s="1"/>
      <c r="W64" s="1"/>
    </row>
    <row r="65" spans="8:29" ht="20.100000000000001" customHeight="1">
      <c r="J65" s="10" t="s">
        <v>315</v>
      </c>
      <c r="K65" s="41"/>
      <c r="O65" s="1"/>
      <c r="P65" s="1"/>
      <c r="Q65" s="1"/>
      <c r="R65" s="1"/>
      <c r="S65" s="1"/>
      <c r="T65" s="1"/>
      <c r="U65" s="1"/>
      <c r="V65" s="1"/>
      <c r="W65" s="1"/>
    </row>
    <row r="66" spans="8:29" ht="20.100000000000001" customHeight="1">
      <c r="I66" s="9" t="s">
        <v>87</v>
      </c>
      <c r="J66" s="10" t="s">
        <v>586</v>
      </c>
      <c r="K66" s="41"/>
      <c r="O66" s="1"/>
      <c r="P66" s="1"/>
      <c r="Q66" s="1"/>
      <c r="R66" s="1"/>
      <c r="S66" s="1"/>
      <c r="T66" s="1"/>
      <c r="U66" s="1"/>
      <c r="V66" s="1"/>
      <c r="W66" s="1"/>
    </row>
    <row r="67" spans="8:29" ht="22.15" customHeight="1">
      <c r="J67" s="10" t="s">
        <v>587</v>
      </c>
      <c r="K67" s="41"/>
      <c r="O67" s="1"/>
      <c r="P67" s="1"/>
      <c r="Q67" s="1"/>
      <c r="R67" s="1"/>
      <c r="S67" s="1"/>
      <c r="T67" s="1"/>
      <c r="U67" s="1"/>
      <c r="V67" s="1"/>
      <c r="W67" s="1"/>
    </row>
    <row r="68" spans="8:29" ht="31.15" customHeight="1">
      <c r="J68" s="10" t="s">
        <v>588</v>
      </c>
      <c r="K68" s="41"/>
      <c r="O68" s="1"/>
      <c r="P68" s="1"/>
      <c r="Q68" s="1"/>
      <c r="R68" s="1"/>
      <c r="S68" s="1"/>
      <c r="T68" s="1"/>
      <c r="U68" s="1"/>
      <c r="V68" s="1"/>
      <c r="W68" s="1"/>
    </row>
    <row r="69" spans="8:29" ht="29.1" customHeight="1">
      <c r="I69" s="9" t="s">
        <v>95</v>
      </c>
      <c r="J69" s="10" t="s">
        <v>94</v>
      </c>
      <c r="K69" s="41"/>
      <c r="O69" s="1"/>
      <c r="P69" s="1"/>
      <c r="Q69" s="1"/>
      <c r="R69" s="1"/>
      <c r="S69" s="1"/>
      <c r="T69" s="1"/>
      <c r="U69" s="1"/>
      <c r="V69" s="1"/>
      <c r="W69" s="1"/>
    </row>
    <row r="70" spans="8:29" ht="14.65" customHeight="1">
      <c r="I70" s="9" t="s">
        <v>96</v>
      </c>
      <c r="J70" s="10" t="s">
        <v>99</v>
      </c>
      <c r="O70" s="1"/>
      <c r="P70" s="1"/>
      <c r="Q70" s="1"/>
      <c r="R70" s="1"/>
      <c r="S70" s="1"/>
      <c r="T70" s="1"/>
      <c r="U70" s="1"/>
      <c r="V70" s="1"/>
      <c r="W70" s="1"/>
    </row>
    <row r="71" spans="8:29" ht="14.65" customHeight="1">
      <c r="I71" s="9" t="s">
        <v>97</v>
      </c>
      <c r="J71" s="10" t="s">
        <v>100</v>
      </c>
      <c r="O71" s="1"/>
      <c r="P71" s="1"/>
      <c r="Q71" s="1"/>
      <c r="R71" s="1"/>
      <c r="S71" s="1"/>
      <c r="T71" s="1"/>
      <c r="U71" s="1"/>
      <c r="V71" s="1"/>
      <c r="W71" s="1"/>
    </row>
    <row r="72" spans="8:29" ht="14.65" customHeight="1">
      <c r="I72" s="9" t="s">
        <v>98</v>
      </c>
      <c r="J72" s="10" t="s">
        <v>101</v>
      </c>
      <c r="O72" s="1"/>
      <c r="P72" s="1"/>
      <c r="Q72" s="1"/>
      <c r="R72" s="1"/>
      <c r="S72" s="1"/>
      <c r="T72" s="1"/>
      <c r="U72" s="1"/>
      <c r="V72" s="1"/>
      <c r="W72" s="1"/>
    </row>
    <row r="73" spans="8:29" ht="14.65" customHeight="1">
      <c r="O73" s="1"/>
      <c r="P73" s="1"/>
      <c r="Q73" s="1"/>
      <c r="R73" s="1"/>
      <c r="S73" s="1"/>
      <c r="T73" s="1"/>
      <c r="U73" s="1"/>
      <c r="V73" s="1"/>
      <c r="W73" s="1"/>
      <c r="AC73" s="26"/>
    </row>
    <row r="74" spans="8:29" ht="14.65" customHeight="1">
      <c r="I74" s="36" t="str">
        <f ca="1">(IFERROR(OFFSET(P7,MATCH(F13,O7:O11,0)-1,MATCH(F14,P6:R6,0)-1),"0"))</f>
        <v>0</v>
      </c>
      <c r="O74" s="1"/>
      <c r="P74" s="1"/>
      <c r="Q74" s="1"/>
      <c r="R74" s="1"/>
      <c r="S74" s="1"/>
      <c r="T74" s="1"/>
      <c r="U74" s="1"/>
      <c r="V74" s="1"/>
      <c r="W74" s="1"/>
      <c r="AC74" s="26"/>
    </row>
    <row r="75" spans="8:29" ht="14.65" customHeight="1">
      <c r="I75" s="36">
        <f ca="1">I74*1.5</f>
        <v>0</v>
      </c>
      <c r="O75" s="1"/>
      <c r="P75" s="1"/>
      <c r="Q75" s="1"/>
      <c r="R75" s="1"/>
      <c r="S75" s="1"/>
      <c r="T75" s="1"/>
      <c r="U75" s="1"/>
      <c r="V75" s="1"/>
      <c r="W75" s="1"/>
    </row>
    <row r="76" spans="8:29" ht="14.65" customHeight="1">
      <c r="I76" s="37">
        <f ca="1">(IFERROR(OFFSET(T7,MATCH(F13,S7:S11,0)-1,MATCH(F15,T6:W6,0)-1),"0"))</f>
        <v>18</v>
      </c>
      <c r="O76" s="1"/>
      <c r="P76" s="1"/>
      <c r="Q76" s="1"/>
      <c r="R76" s="1"/>
      <c r="S76" s="1"/>
      <c r="T76" s="1"/>
      <c r="U76" s="1"/>
      <c r="V76" s="1"/>
      <c r="W76" s="1"/>
    </row>
    <row r="77" spans="8:29" ht="14.65" customHeight="1">
      <c r="I77" s="37">
        <f ca="1">I76*1.5</f>
        <v>27</v>
      </c>
      <c r="J77" s="1188" t="s">
        <v>960</v>
      </c>
      <c r="O77" s="1"/>
      <c r="P77" s="1"/>
      <c r="Q77" s="1"/>
      <c r="R77" s="1"/>
      <c r="S77" s="1"/>
      <c r="T77" s="1"/>
      <c r="U77" s="1"/>
      <c r="V77" s="1"/>
      <c r="W77" s="1"/>
    </row>
    <row r="78" spans="8:29" ht="14.65" customHeight="1">
      <c r="I78" s="38">
        <f ca="1">MAX(I74:I77)</f>
        <v>27</v>
      </c>
      <c r="J78" s="10" t="s">
        <v>961</v>
      </c>
      <c r="O78" s="1"/>
      <c r="P78" s="1"/>
      <c r="Q78" s="1"/>
      <c r="R78" s="1"/>
      <c r="S78" s="1"/>
      <c r="T78" s="1"/>
      <c r="U78" s="1"/>
      <c r="V78" s="1"/>
      <c r="W78" s="1"/>
    </row>
    <row r="79" spans="8:29" ht="14.65" customHeight="1">
      <c r="I79" s="37"/>
      <c r="J79" s="10" t="s">
        <v>962</v>
      </c>
      <c r="O79" s="1"/>
      <c r="P79" s="1"/>
      <c r="Q79" s="1"/>
      <c r="R79" s="1"/>
      <c r="S79" s="1"/>
      <c r="T79" s="1"/>
      <c r="U79" s="1"/>
      <c r="V79" s="1"/>
      <c r="W79" s="1"/>
    </row>
    <row r="80" spans="8:29" ht="14.65" customHeight="1">
      <c r="H80" s="3" t="s">
        <v>956</v>
      </c>
      <c r="I80" s="587">
        <f ca="1">MAX(I74,I77)+E18</f>
        <v>27</v>
      </c>
      <c r="J80" s="10" t="s">
        <v>963</v>
      </c>
      <c r="O80" s="1"/>
      <c r="P80" s="1"/>
      <c r="Q80" s="1"/>
      <c r="R80" s="1"/>
      <c r="S80" s="1"/>
      <c r="T80" s="1"/>
      <c r="U80" s="1"/>
      <c r="V80" s="1"/>
      <c r="W80" s="1"/>
    </row>
    <row r="81" spans="2:29" ht="14.65" customHeight="1">
      <c r="I81" s="9">
        <f ca="1">IFERROR(SUM(I82+F40+F41+F42+F43)*F44,"No Data")</f>
        <v>107</v>
      </c>
      <c r="O81" s="1"/>
      <c r="P81" s="1"/>
      <c r="Q81" s="1"/>
      <c r="R81" s="1"/>
      <c r="S81" s="1"/>
      <c r="T81" s="1"/>
      <c r="U81" s="1"/>
      <c r="V81" s="1"/>
      <c r="W81" s="1"/>
    </row>
    <row r="82" spans="2:29" ht="14.65" customHeight="1">
      <c r="I82" s="9">
        <f ca="1">SUM(F36+F38)*1.5</f>
        <v>40.5</v>
      </c>
      <c r="O82" s="1"/>
      <c r="P82" s="1"/>
      <c r="Q82" s="1"/>
      <c r="R82" s="1"/>
      <c r="S82" s="1"/>
      <c r="T82" s="1"/>
      <c r="U82" s="1"/>
      <c r="V82" s="1"/>
      <c r="W82" s="1"/>
    </row>
    <row r="83" spans="2:29" ht="14.65" customHeight="1">
      <c r="O83" s="1"/>
      <c r="P83" s="1"/>
      <c r="Q83" s="1"/>
      <c r="R83" s="1"/>
      <c r="S83" s="1"/>
      <c r="T83" s="1"/>
      <c r="U83" s="1"/>
      <c r="V83" s="1"/>
      <c r="W83" s="1"/>
    </row>
    <row r="84" spans="2:29" ht="14.65" customHeight="1">
      <c r="O84" s="1"/>
      <c r="P84" s="1"/>
      <c r="Q84" s="1"/>
      <c r="R84" s="1"/>
      <c r="S84" s="1"/>
      <c r="T84" s="1"/>
      <c r="U84" s="1"/>
      <c r="V84" s="1"/>
      <c r="W84" s="1"/>
    </row>
    <row r="85" spans="2:29" ht="14.65" customHeight="1">
      <c r="O85" s="1"/>
      <c r="P85" s="1"/>
      <c r="Q85" s="1"/>
      <c r="R85" s="1"/>
      <c r="S85" s="1"/>
      <c r="T85" s="1"/>
      <c r="U85" s="1"/>
      <c r="V85" s="1"/>
      <c r="W85" s="1"/>
    </row>
    <row r="86" spans="2:29" ht="14.65" customHeight="1">
      <c r="O86" s="1"/>
      <c r="P86" s="1"/>
      <c r="Q86" s="1"/>
      <c r="R86" s="1"/>
      <c r="S86" s="1"/>
      <c r="T86" s="1"/>
      <c r="U86" s="1"/>
      <c r="V86" s="1"/>
      <c r="W86" s="1"/>
    </row>
    <row r="87" spans="2:29" ht="14.65" customHeight="1">
      <c r="O87" s="1"/>
      <c r="P87" s="1"/>
      <c r="Q87" s="1"/>
      <c r="R87" s="1"/>
      <c r="S87" s="1"/>
      <c r="T87" s="1"/>
      <c r="U87" s="1"/>
      <c r="V87" s="1"/>
      <c r="W87" s="1"/>
    </row>
    <row r="88" spans="2:29" ht="14.65" customHeight="1">
      <c r="O88" s="1"/>
      <c r="P88" s="1"/>
      <c r="Q88" s="1"/>
      <c r="R88" s="1"/>
      <c r="S88" s="1"/>
      <c r="T88" s="1"/>
      <c r="U88" s="1"/>
      <c r="V88" s="1"/>
      <c r="W88" s="1"/>
    </row>
    <row r="89" spans="2:29" ht="14.65" customHeight="1" thickBot="1">
      <c r="G89" s="39"/>
      <c r="H89" s="39"/>
      <c r="O89" s="1"/>
      <c r="P89" s="1"/>
      <c r="Q89" s="1"/>
      <c r="R89" s="1"/>
      <c r="S89" s="1"/>
      <c r="T89" s="1"/>
      <c r="U89" s="1"/>
      <c r="V89" s="1"/>
      <c r="W89" s="1"/>
    </row>
    <row r="90" spans="2:29" ht="33" customHeight="1" thickBot="1">
      <c r="B90" s="860" t="s">
        <v>831</v>
      </c>
      <c r="C90" s="861"/>
      <c r="D90" s="558" t="s">
        <v>832</v>
      </c>
      <c r="E90" s="626" t="s">
        <v>833</v>
      </c>
      <c r="F90" s="627"/>
      <c r="G90" s="559" t="s">
        <v>834</v>
      </c>
      <c r="H90" s="9"/>
      <c r="J90" s="9"/>
      <c r="K90" s="41"/>
      <c r="O90" s="1"/>
      <c r="P90" s="41"/>
      <c r="Q90" s="41"/>
      <c r="R90" s="1"/>
      <c r="S90" s="1"/>
      <c r="T90" s="1"/>
      <c r="U90" s="1"/>
      <c r="V90" s="1"/>
      <c r="W90" s="1"/>
    </row>
    <row r="91" spans="2:29" ht="107.25" customHeight="1" thickTop="1">
      <c r="B91" s="591" t="s">
        <v>835</v>
      </c>
      <c r="C91" s="592"/>
      <c r="D91" s="560" t="s">
        <v>836</v>
      </c>
      <c r="E91" s="591" t="s">
        <v>837</v>
      </c>
      <c r="F91" s="592"/>
      <c r="G91" s="560" t="s">
        <v>842</v>
      </c>
      <c r="H91" s="9"/>
      <c r="J91" s="9"/>
      <c r="K91" s="41"/>
      <c r="O91" s="1"/>
      <c r="P91" s="41"/>
      <c r="Q91" s="41"/>
      <c r="R91" s="1"/>
      <c r="S91" s="1"/>
      <c r="T91" s="1"/>
      <c r="U91" s="1"/>
      <c r="V91" s="1"/>
      <c r="W91" s="1"/>
    </row>
    <row r="92" spans="2:29" ht="60" customHeight="1" thickBot="1">
      <c r="B92" s="862" t="s">
        <v>838</v>
      </c>
      <c r="C92" s="863"/>
      <c r="D92" s="561" t="s">
        <v>839</v>
      </c>
      <c r="E92" s="562" t="s">
        <v>840</v>
      </c>
      <c r="F92" s="563"/>
      <c r="G92" s="564" t="s">
        <v>841</v>
      </c>
      <c r="H92" s="9"/>
      <c r="J92" s="9"/>
      <c r="K92" s="41"/>
      <c r="O92" s="1"/>
      <c r="P92" s="41"/>
      <c r="Q92" s="41"/>
      <c r="R92" s="1"/>
      <c r="S92" s="1"/>
      <c r="T92" s="1"/>
      <c r="U92" s="1"/>
      <c r="V92" s="1"/>
      <c r="W92" s="1"/>
      <c r="AC92" s="26"/>
    </row>
    <row r="93" spans="2:29" ht="14.65" customHeight="1">
      <c r="O93" s="1"/>
      <c r="P93" s="1"/>
      <c r="Q93" s="1"/>
      <c r="R93" s="1"/>
      <c r="S93" s="1"/>
      <c r="T93" s="1"/>
      <c r="U93" s="1"/>
      <c r="V93" s="1"/>
      <c r="W93" s="1"/>
    </row>
    <row r="94" spans="2:29" ht="14.65" customHeight="1">
      <c r="O94" s="1"/>
      <c r="P94" s="1"/>
      <c r="Q94" s="1"/>
      <c r="R94" s="1"/>
      <c r="S94" s="1"/>
      <c r="T94" s="1"/>
      <c r="U94" s="1"/>
      <c r="V94" s="1"/>
      <c r="W94" s="1"/>
    </row>
    <row r="95" spans="2:29" ht="14.65" customHeight="1">
      <c r="O95" s="1"/>
      <c r="P95" s="1"/>
      <c r="Q95" s="1"/>
      <c r="R95" s="1"/>
      <c r="S95" s="1"/>
      <c r="T95" s="1"/>
      <c r="U95" s="1"/>
      <c r="V95" s="1"/>
      <c r="W95" s="1"/>
    </row>
    <row r="96" spans="2:29" ht="14.65" customHeight="1">
      <c r="O96" s="1"/>
      <c r="P96" s="1"/>
      <c r="Q96" s="1"/>
      <c r="R96" s="1"/>
      <c r="S96" s="1"/>
      <c r="T96" s="1"/>
      <c r="U96" s="1"/>
      <c r="V96" s="1"/>
      <c r="W96" s="1"/>
    </row>
    <row r="97" spans="9:23" ht="14.65" customHeight="1">
      <c r="O97" s="1"/>
      <c r="P97" s="1"/>
      <c r="Q97" s="1"/>
      <c r="R97" s="1"/>
      <c r="S97" s="1"/>
      <c r="T97" s="1"/>
      <c r="U97" s="1"/>
      <c r="V97" s="1"/>
      <c r="W97" s="1"/>
    </row>
    <row r="98" spans="9:23" ht="14.65" customHeight="1">
      <c r="O98" s="1"/>
      <c r="P98" s="1"/>
      <c r="Q98" s="1"/>
      <c r="R98" s="1"/>
      <c r="S98" s="1"/>
      <c r="T98" s="1"/>
      <c r="U98" s="1"/>
      <c r="V98" s="1"/>
      <c r="W98" s="1"/>
    </row>
    <row r="99" spans="9:23" ht="14.65" customHeight="1">
      <c r="O99" s="1"/>
      <c r="P99" s="1"/>
      <c r="Q99" s="1"/>
      <c r="R99" s="1"/>
      <c r="S99" s="1"/>
      <c r="T99" s="1"/>
      <c r="U99" s="1"/>
      <c r="V99" s="1"/>
      <c r="W99" s="1"/>
    </row>
    <row r="100" spans="9:23" ht="14.65" customHeight="1">
      <c r="O100" s="1"/>
      <c r="P100" s="1"/>
      <c r="Q100" s="1"/>
      <c r="R100" s="1"/>
      <c r="S100" s="1"/>
      <c r="T100" s="1"/>
      <c r="U100" s="1"/>
      <c r="V100" s="1"/>
      <c r="W100" s="1"/>
    </row>
    <row r="101" spans="9:23" ht="14.65" customHeight="1">
      <c r="O101" s="1"/>
      <c r="P101" s="1"/>
      <c r="Q101" s="1"/>
      <c r="R101" s="1"/>
      <c r="S101" s="1"/>
      <c r="T101" s="1"/>
      <c r="U101" s="1"/>
      <c r="V101" s="1"/>
      <c r="W101" s="1"/>
    </row>
    <row r="102" spans="9:23" ht="18.75" customHeight="1">
      <c r="O102" s="1"/>
      <c r="P102" s="1"/>
      <c r="Q102" s="1"/>
      <c r="R102" s="1"/>
      <c r="S102" s="1"/>
      <c r="T102" s="1"/>
      <c r="U102" s="1"/>
      <c r="V102" s="1"/>
      <c r="W102" s="1"/>
    </row>
    <row r="103" spans="9:23" ht="14.65" customHeight="1">
      <c r="O103" s="1"/>
      <c r="P103" s="1"/>
      <c r="Q103" s="1"/>
      <c r="R103" s="1"/>
      <c r="S103" s="1"/>
      <c r="T103" s="1"/>
      <c r="U103" s="1"/>
      <c r="V103" s="1"/>
      <c r="W103" s="1"/>
    </row>
    <row r="107" spans="9:23" ht="14.65" customHeight="1">
      <c r="M107" s="10"/>
      <c r="N107" s="10"/>
    </row>
    <row r="108" spans="9:23" ht="14.65" customHeight="1">
      <c r="M108" s="10"/>
      <c r="N108" s="10"/>
    </row>
    <row r="109" spans="9:23" ht="14.65" customHeight="1">
      <c r="M109" s="10"/>
      <c r="N109" s="10"/>
    </row>
    <row r="110" spans="9:23" ht="14.65" customHeight="1">
      <c r="I110" s="10"/>
      <c r="L110" s="10"/>
      <c r="M110" s="10"/>
      <c r="N110" s="10"/>
    </row>
    <row r="111" spans="9:23" ht="14.65" customHeight="1">
      <c r="I111" s="10"/>
      <c r="L111" s="10"/>
      <c r="M111" s="10"/>
      <c r="N111" s="10"/>
    </row>
    <row r="112" spans="9:23" ht="14.65" customHeight="1">
      <c r="I112" s="10"/>
      <c r="L112" s="10"/>
      <c r="M112" s="10"/>
      <c r="N112" s="10"/>
    </row>
  </sheetData>
  <sheetProtection algorithmName="SHA-512" hashValue="ifnWS12xioTdqjyudWX7+MuJiir7lIpqYjzapRVJsiLI7UqrfFMHqMXuiB6GBi8nuOj+XJchwLolAfIiwQwf+Q==" saltValue="BANrCXKcbFDoYITLdcvGSA==" spinCount="100000" sheet="1" objects="1" scenarios="1"/>
  <mergeCells count="103">
    <mergeCell ref="B90:C90"/>
    <mergeCell ref="E90:F90"/>
    <mergeCell ref="B91:C91"/>
    <mergeCell ref="E91:F91"/>
    <mergeCell ref="B92:C92"/>
    <mergeCell ref="B8:B10"/>
    <mergeCell ref="C44:D44"/>
    <mergeCell ref="C43:D43"/>
    <mergeCell ref="C37:D37"/>
    <mergeCell ref="C40:D40"/>
    <mergeCell ref="C31:F31"/>
    <mergeCell ref="F40:G40"/>
    <mergeCell ref="F41:G41"/>
    <mergeCell ref="C35:D35"/>
    <mergeCell ref="C41:D41"/>
    <mergeCell ref="C42:D42"/>
    <mergeCell ref="B49:G51"/>
    <mergeCell ref="C46:D48"/>
    <mergeCell ref="C45:D45"/>
    <mergeCell ref="B34:B35"/>
    <mergeCell ref="B27:B33"/>
    <mergeCell ref="B36:B48"/>
    <mergeCell ref="G28:G33"/>
    <mergeCell ref="F47:G47"/>
    <mergeCell ref="B21:B26"/>
    <mergeCell ref="B19:B20"/>
    <mergeCell ref="C19:D19"/>
    <mergeCell ref="C21:D21"/>
    <mergeCell ref="C20:D20"/>
    <mergeCell ref="C13:D13"/>
    <mergeCell ref="C14:D14"/>
    <mergeCell ref="D22:E22"/>
    <mergeCell ref="G22:G25"/>
    <mergeCell ref="D23:E23"/>
    <mergeCell ref="D24:E24"/>
    <mergeCell ref="D25:E25"/>
    <mergeCell ref="G14:G15"/>
    <mergeCell ref="C17:D17"/>
    <mergeCell ref="C26:G26"/>
    <mergeCell ref="E21:G21"/>
    <mergeCell ref="C18:D18"/>
    <mergeCell ref="B11:B18"/>
    <mergeCell ref="O4:R4"/>
    <mergeCell ref="I3:I11"/>
    <mergeCell ref="L3:N3"/>
    <mergeCell ref="F6:G6"/>
    <mergeCell ref="G9:G10"/>
    <mergeCell ref="E8:G8"/>
    <mergeCell ref="C8:D8"/>
    <mergeCell ref="L13:W13"/>
    <mergeCell ref="L12:N12"/>
    <mergeCell ref="O12:Q12"/>
    <mergeCell ref="S12:U12"/>
    <mergeCell ref="L2:W2"/>
    <mergeCell ref="C5:G5"/>
    <mergeCell ref="O5:O6"/>
    <mergeCell ref="S5:S6"/>
    <mergeCell ref="C6:D6"/>
    <mergeCell ref="S4:W4"/>
    <mergeCell ref="M4:N6"/>
    <mergeCell ref="L5:L11"/>
    <mergeCell ref="M8:N8"/>
    <mergeCell ref="C9:D9"/>
    <mergeCell ref="M9:N9"/>
    <mergeCell ref="C2:F2"/>
    <mergeCell ref="M7:N7"/>
    <mergeCell ref="C10:D10"/>
    <mergeCell ref="M10:N10"/>
    <mergeCell ref="M11:N11"/>
    <mergeCell ref="C3:G3"/>
    <mergeCell ref="F9:F10"/>
    <mergeCell ref="C11:D11"/>
    <mergeCell ref="E11:G11"/>
    <mergeCell ref="O3:R3"/>
    <mergeCell ref="C7:D7"/>
    <mergeCell ref="S3:W3"/>
    <mergeCell ref="B4:G4"/>
    <mergeCell ref="F48:G48"/>
    <mergeCell ref="F42:G42"/>
    <mergeCell ref="F43:G43"/>
    <mergeCell ref="F44:G44"/>
    <mergeCell ref="F45:G45"/>
    <mergeCell ref="F46:G46"/>
    <mergeCell ref="F36:G36"/>
    <mergeCell ref="F37:G37"/>
    <mergeCell ref="C29:D29"/>
    <mergeCell ref="C30:D30"/>
    <mergeCell ref="C32:D32"/>
    <mergeCell ref="C33:D33"/>
    <mergeCell ref="C36:D36"/>
    <mergeCell ref="F38:G38"/>
    <mergeCell ref="F39:G39"/>
    <mergeCell ref="E27:G27"/>
    <mergeCell ref="E34:G34"/>
    <mergeCell ref="C16:D16"/>
    <mergeCell ref="C12:F12"/>
    <mergeCell ref="F7:G7"/>
    <mergeCell ref="E19:G19"/>
    <mergeCell ref="C27:D27"/>
    <mergeCell ref="C34:D34"/>
    <mergeCell ref="C28:D28"/>
    <mergeCell ref="F22:F25"/>
    <mergeCell ref="C15:D15"/>
  </mergeCells>
  <conditionalFormatting sqref="B2">
    <cfRule type="colorScale" priority="26">
      <colorScale>
        <cfvo type="min"/>
        <cfvo type="percentile" val="50"/>
        <cfvo type="max"/>
        <color rgb="FF63BE7B"/>
        <color rgb="FFFFEB84"/>
        <color rgb="FFF8696B"/>
      </colorScale>
    </cfRule>
  </conditionalFormatting>
  <conditionalFormatting sqref="B3">
    <cfRule type="colorScale" priority="27">
      <colorScale>
        <cfvo type="min"/>
        <cfvo type="percentile" val="50"/>
        <cfvo type="max"/>
        <color rgb="FF63BE7B"/>
        <color rgb="FFFFEB84"/>
        <color rgb="FFF8696B"/>
      </colorScale>
    </cfRule>
  </conditionalFormatting>
  <conditionalFormatting sqref="B4">
    <cfRule type="colorScale" priority="24">
      <colorScale>
        <cfvo type="min"/>
        <cfvo type="percentile" val="50"/>
        <cfvo type="max"/>
        <color rgb="FF63BE7B"/>
        <color rgb="FFFFEB84"/>
        <color rgb="FFF8696B"/>
      </colorScale>
    </cfRule>
  </conditionalFormatting>
  <conditionalFormatting sqref="B5:B7">
    <cfRule type="colorScale" priority="23">
      <colorScale>
        <cfvo type="min"/>
        <cfvo type="percentile" val="50"/>
        <cfvo type="max"/>
        <color rgb="FF63BE7B"/>
        <color rgb="FFFFEB84"/>
        <color rgb="FFF8696B"/>
      </colorScale>
    </cfRule>
  </conditionalFormatting>
  <conditionalFormatting sqref="B8">
    <cfRule type="colorScale" priority="21">
      <colorScale>
        <cfvo type="min"/>
        <cfvo type="percentile" val="50"/>
        <cfvo type="max"/>
        <color rgb="FF63BE7B"/>
        <color rgb="FFFFEB84"/>
        <color rgb="FFF8696B"/>
      </colorScale>
    </cfRule>
  </conditionalFormatting>
  <conditionalFormatting sqref="B11">
    <cfRule type="colorScale" priority="20">
      <colorScale>
        <cfvo type="min"/>
        <cfvo type="percentile" val="50"/>
        <cfvo type="max"/>
        <color rgb="FF63BE7B"/>
        <color rgb="FFFFEB84"/>
        <color rgb="FFF8696B"/>
      </colorScale>
    </cfRule>
  </conditionalFormatting>
  <conditionalFormatting sqref="B19">
    <cfRule type="colorScale" priority="19">
      <colorScale>
        <cfvo type="min"/>
        <cfvo type="percentile" val="50"/>
        <cfvo type="max"/>
        <color rgb="FF63BE7B"/>
        <color rgb="FFFFEB84"/>
        <color rgb="FFF8696B"/>
      </colorScale>
    </cfRule>
  </conditionalFormatting>
  <conditionalFormatting sqref="B21">
    <cfRule type="colorScale" priority="18">
      <colorScale>
        <cfvo type="min"/>
        <cfvo type="percentile" val="50"/>
        <cfvo type="max"/>
        <color rgb="FF63BE7B"/>
        <color rgb="FFFFEB84"/>
        <color rgb="FFF8696B"/>
      </colorScale>
    </cfRule>
  </conditionalFormatting>
  <conditionalFormatting sqref="B27">
    <cfRule type="colorScale" priority="17">
      <colorScale>
        <cfvo type="min"/>
        <cfvo type="percentile" val="50"/>
        <cfvo type="max"/>
        <color rgb="FF63BE7B"/>
        <color rgb="FFFFEB84"/>
        <color rgb="FFF8696B"/>
      </colorScale>
    </cfRule>
  </conditionalFormatting>
  <conditionalFormatting sqref="B34">
    <cfRule type="colorScale" priority="30">
      <colorScale>
        <cfvo type="min"/>
        <cfvo type="percentile" val="50"/>
        <cfvo type="max"/>
        <color rgb="FF63BE7B"/>
        <color rgb="FFFFEB84"/>
        <color rgb="FFF8696B"/>
      </colorScale>
    </cfRule>
  </conditionalFormatting>
  <conditionalFormatting sqref="B36">
    <cfRule type="colorScale" priority="29">
      <colorScale>
        <cfvo type="min"/>
        <cfvo type="percentile" val="50"/>
        <cfvo type="max"/>
        <color rgb="FF63BE7B"/>
        <color rgb="FFFFEB84"/>
        <color rgb="FFF8696B"/>
      </colorScale>
    </cfRule>
  </conditionalFormatting>
  <conditionalFormatting sqref="C2">
    <cfRule type="colorScale" priority="25">
      <colorScale>
        <cfvo type="min"/>
        <cfvo type="percentile" val="50"/>
        <cfvo type="max"/>
        <color rgb="FF63BE7B"/>
        <color rgb="FFFFEB84"/>
        <color rgb="FFF8696B"/>
      </colorScale>
    </cfRule>
  </conditionalFormatting>
  <conditionalFormatting sqref="C9:C10">
    <cfRule type="colorScale" priority="41">
      <colorScale>
        <cfvo type="min"/>
        <cfvo type="percentile" val="50"/>
        <cfvo type="max"/>
        <color rgb="FF63BE7B"/>
        <color rgb="FFFFEB84"/>
        <color rgb="FFF8696B"/>
      </colorScale>
    </cfRule>
  </conditionalFormatting>
  <conditionalFormatting sqref="C26">
    <cfRule type="containsText" dxfId="54" priority="13" operator="containsText" text="These forces">
      <formula>NOT(ISERROR(SEARCH("These forces",C26)))</formula>
    </cfRule>
  </conditionalFormatting>
  <conditionalFormatting sqref="C31">
    <cfRule type="containsText" dxfId="53" priority="10" operator="containsText" text="Please note">
      <formula>NOT(ISERROR(SEARCH("Please note",C31)))</formula>
    </cfRule>
    <cfRule type="containsText" dxfId="52" priority="11" operator="containsText" text="These forces">
      <formula>NOT(ISERROR(SEARCH("These forces",C31)))</formula>
    </cfRule>
  </conditionalFormatting>
  <conditionalFormatting sqref="C37:C45 E36:E45">
    <cfRule type="colorScale" priority="40">
      <colorScale>
        <cfvo type="min"/>
        <cfvo type="percentile" val="50"/>
        <cfvo type="max"/>
        <color rgb="FF63BE7B"/>
        <color rgb="FFFFEB84"/>
        <color rgb="FFF8696B"/>
      </colorScale>
    </cfRule>
  </conditionalFormatting>
  <conditionalFormatting sqref="C26:G26">
    <cfRule type="containsText" dxfId="51" priority="12" operator="containsText" text="Please note">
      <formula>NOT(ISERROR(SEARCH("Please note",C26)))</formula>
    </cfRule>
  </conditionalFormatting>
  <conditionalFormatting sqref="E6:E7">
    <cfRule type="colorScale" priority="22">
      <colorScale>
        <cfvo type="min"/>
        <cfvo type="percentile" val="50"/>
        <cfvo type="max"/>
        <color rgb="FF63BE7B"/>
        <color rgb="FFFFEB84"/>
        <color rgb="FFF8696B"/>
      </colorScale>
    </cfRule>
  </conditionalFormatting>
  <conditionalFormatting sqref="E46">
    <cfRule type="colorScale" priority="3">
      <colorScale>
        <cfvo type="min"/>
        <cfvo type="percentile" val="50"/>
        <cfvo type="max"/>
        <color rgb="FF63BE7B"/>
        <color rgb="FFFFEB84"/>
        <color rgb="FFF8696B"/>
      </colorScale>
    </cfRule>
  </conditionalFormatting>
  <conditionalFormatting sqref="E48:F48">
    <cfRule type="colorScale" priority="28">
      <colorScale>
        <cfvo type="min"/>
        <cfvo type="percentile" val="50"/>
        <cfvo type="max"/>
        <color rgb="FF63BE7B"/>
        <color rgb="FFFFEB84"/>
        <color rgb="FFF8696B"/>
      </colorScale>
    </cfRule>
  </conditionalFormatting>
  <conditionalFormatting sqref="E47:G47">
    <cfRule type="containsText" dxfId="50" priority="4" operator="containsText" text="No Data">
      <formula>NOT(ISERROR(SEARCH("No Data",E47)))</formula>
    </cfRule>
    <cfRule type="cellIs" dxfId="49" priority="5" operator="greaterThan">
      <formula>99.99</formula>
    </cfRule>
    <cfRule type="cellIs" dxfId="48" priority="6" operator="between">
      <formula>50.99</formula>
      <formula>100.99</formula>
    </cfRule>
    <cfRule type="cellIs" dxfId="47" priority="7" operator="between">
      <formula>19.99</formula>
      <formula>50.99</formula>
    </cfRule>
    <cfRule type="cellIs" dxfId="46" priority="8" operator="between">
      <formula>0</formula>
      <formula>19.99</formula>
    </cfRule>
  </conditionalFormatting>
  <conditionalFormatting sqref="F46">
    <cfRule type="colorScale" priority="2">
      <colorScale>
        <cfvo type="min"/>
        <cfvo type="percentile" val="50"/>
        <cfvo type="max"/>
        <color rgb="FF63BE7B"/>
        <color rgb="FFFFEB84"/>
        <color rgb="FFF8696B"/>
      </colorScale>
    </cfRule>
  </conditionalFormatting>
  <conditionalFormatting sqref="G12">
    <cfRule type="colorScale" priority="31">
      <colorScale>
        <cfvo type="min"/>
        <cfvo type="percentile" val="50"/>
        <cfvo type="max"/>
        <color rgb="FF63BE7B"/>
        <color rgb="FFFFEB84"/>
        <color rgb="FFF8696B"/>
      </colorScale>
    </cfRule>
  </conditionalFormatting>
  <conditionalFormatting sqref="G13">
    <cfRule type="containsText" dxfId="45" priority="16" operator="containsText" text="These forces">
      <formula>NOT(ISERROR(SEARCH("These forces",G13)))</formula>
    </cfRule>
  </conditionalFormatting>
  <conditionalFormatting sqref="G16">
    <cfRule type="containsText" dxfId="44" priority="1" operator="containsText" text="The amount">
      <formula>NOT(ISERROR(SEARCH("The amount",G16)))</formula>
    </cfRule>
  </conditionalFormatting>
  <conditionalFormatting sqref="G17:G18">
    <cfRule type="containsText" dxfId="43" priority="14" operator="containsText" text="In case">
      <formula>NOT(ISERROR(SEARCH("In case",G17)))</formula>
    </cfRule>
  </conditionalFormatting>
  <conditionalFormatting sqref="G35">
    <cfRule type="containsText" dxfId="42" priority="9" operator="containsText" text="In case">
      <formula>NOT(ISERROR(SEARCH("In case",G35)))</formula>
    </cfRule>
  </conditionalFormatting>
  <conditionalFormatting sqref="H47">
    <cfRule type="cellIs" dxfId="41" priority="36" operator="greaterThan">
      <formula>100.1</formula>
    </cfRule>
    <cfRule type="cellIs" dxfId="40" priority="37" operator="between">
      <formula>50</formula>
      <formula>100</formula>
    </cfRule>
    <cfRule type="cellIs" dxfId="39" priority="38" operator="between">
      <formula>20</formula>
      <formula>49.9</formula>
    </cfRule>
    <cfRule type="cellIs" dxfId="38" priority="39" operator="between">
      <formula>0</formula>
      <formula>19.9</formula>
    </cfRule>
  </conditionalFormatting>
  <conditionalFormatting sqref="H48">
    <cfRule type="beginsWith" dxfId="37" priority="32" operator="beginsWith" text="Risk range is 4.">
      <formula>LEFT(H48,LEN("Risk range is 4."))="Risk range is 4."</formula>
    </cfRule>
    <cfRule type="beginsWith" dxfId="36" priority="33" operator="beginsWith" text="Risk range is 3.">
      <formula>LEFT(H48,LEN("Risk range is 3."))="Risk range is 3."</formula>
    </cfRule>
    <cfRule type="beginsWith" dxfId="35" priority="34" operator="beginsWith" text="Risk range is 2.">
      <formula>LEFT(H48,LEN("Risk range is 2."))="Risk range is 2."</formula>
    </cfRule>
    <cfRule type="beginsWith" dxfId="34" priority="35" operator="beginsWith" text="Risk range is 1.">
      <formula>LEFT(H48,LEN("Risk range is 1."))="Risk range is 1."</formula>
    </cfRule>
  </conditionalFormatting>
  <dataValidations count="18">
    <dataValidation allowBlank="1" showInputMessage="1" showErrorMessage="1" promptTitle="1) Duration,  2) Repetitiveness" prompt="1) For continuous sub-activities, _x000a_2) for discontinuous sub-activities. For explanations in this respect: See guideline. _x000a_Please note: If finger-hand forces are applied predominantly, the sub-activity must also be evaluated using the KIM-MHO!" sqref="C9:D9" xr:uid="{9650C674-D1A2-49B8-82CB-56BAA86136DB}"/>
    <dataValidation type="list" allowBlank="1" showInputMessage="1" showErrorMessage="1" sqref="E9" xr:uid="{DD0FD593-9D35-4601-94E1-0B32D3B6363F}">
      <formula1>$J$3:$J$15</formula1>
    </dataValidation>
    <dataValidation type="list" allowBlank="1" showInputMessage="1" showErrorMessage="1" sqref="D22:E22" xr:uid="{ACBF9251-3BED-46B6-82E1-3A6E704E0235}">
      <formula1>$J$23</formula1>
    </dataValidation>
    <dataValidation type="list" allowBlank="1" showInputMessage="1" showErrorMessage="1" sqref="D23:E23" xr:uid="{5B5E9689-5356-4A70-BF91-F68EFEBA14DE}">
      <formula1>$J$24</formula1>
    </dataValidation>
    <dataValidation type="list" allowBlank="1" showInputMessage="1" showErrorMessage="1" sqref="D24:E24" xr:uid="{97111807-6B8E-49DA-882A-1E2C65B0CA23}">
      <formula1>$J$25</formula1>
    </dataValidation>
    <dataValidation type="list" allowBlank="1" showInputMessage="1" showErrorMessage="1" sqref="E13" xr:uid="{419BD99E-2F14-4FFD-B4CF-536456E56670}">
      <formula1>$J$28:$J$32</formula1>
    </dataValidation>
    <dataValidation type="list" allowBlank="1" showInputMessage="1" showErrorMessage="1" sqref="E28" xr:uid="{CBDAEA1B-EF53-40EE-855E-0FA66B815423}">
      <formula1>$J$50:$J$52</formula1>
    </dataValidation>
    <dataValidation type="list" allowBlank="1" showInputMessage="1" showErrorMessage="1" sqref="E14" xr:uid="{61A214A7-F658-4062-8031-DEEFE0DA9DB0}">
      <formula1>$J$33:$J$35</formula1>
    </dataValidation>
    <dataValidation type="list" allowBlank="1" showInputMessage="1" showErrorMessage="1" sqref="D25:E25" xr:uid="{447E091F-D2E8-490C-A3DC-AEDD52094C13}">
      <formula1>$J$26</formula1>
    </dataValidation>
    <dataValidation allowBlank="1" showInputMessage="1" showErrorMessage="1" promptTitle="Important Note!" prompt="Please see the note above" sqref="E46:G46" xr:uid="{182D701D-AAEF-465A-B120-A320277E04E1}"/>
    <dataValidation allowBlank="1" showInputMessage="1" showErrorMessage="1" promptTitle="Important note" prompt="Please see the note above" sqref="E47:G47" xr:uid="{26BD65E7-7E0C-4904-9499-C66DC286F525}"/>
    <dataValidation type="list" allowBlank="1" showInputMessage="1" showErrorMessage="1" sqref="E30" xr:uid="{1F801292-566E-49EB-B56A-5816B73876D8}">
      <formula1>$J$56:$J$58</formula1>
    </dataValidation>
    <dataValidation type="list" allowBlank="1" showInputMessage="1" showErrorMessage="1" sqref="E20" xr:uid="{4BA85493-8C72-45D0-B149-762FE9C08809}">
      <formula1>$J$53:$J$55</formula1>
    </dataValidation>
    <dataValidation type="list" allowBlank="1" showInputMessage="1" showErrorMessage="1" sqref="E29" xr:uid="{AC4AAE17-EC2A-4044-81AE-64A3CE945B51}">
      <formula1>$J$78:$J$80</formula1>
    </dataValidation>
    <dataValidation type="list" allowBlank="1" showInputMessage="1" showErrorMessage="1" sqref="E35" xr:uid="{F4AF2DE1-F896-43C5-A00D-264EC55FC562}">
      <formula1>$J$66:$J$68</formula1>
    </dataValidation>
    <dataValidation type="list" allowBlank="1" showInputMessage="1" showErrorMessage="1" sqref="E32" xr:uid="{DC396341-14E8-4CD7-A50E-0F2FD0B188B4}">
      <formula1>$J$61:$J$63</formula1>
    </dataValidation>
    <dataValidation type="list" allowBlank="1" showInputMessage="1" showErrorMessage="1" sqref="E33" xr:uid="{3DCCBD0B-08AD-409A-86F9-5F39E41A0E6D}">
      <formula1>$J$64:$J$65</formula1>
    </dataValidation>
    <dataValidation type="list" allowBlank="1" showInputMessage="1" showErrorMessage="1" sqref="E15" xr:uid="{CCB868A5-6D20-4DA6-A09F-453197910D58}">
      <formula1>$J$36:$J$39</formula1>
    </dataValidation>
  </dataValidations>
  <hyperlinks>
    <hyperlink ref="B52" r:id="rId1" display="https://www.baua.de/EN/Topics/Work-design/Physical-workload/Key-indicator-method/pdf/KIM-BF-Whole-Body-Forces.pdf?__blob=publicationFile&amp;v=4" xr:uid="{A1041668-9728-49C2-96B6-0296E7F0EE03}"/>
  </hyperlinks>
  <pageMargins left="0.7" right="0.7" top="0.75" bottom="0.75" header="0.3" footer="0.3"/>
  <pageSetup paperSize="9" orientation="portrait" r:id="rId2"/>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01ACA-84E4-43AE-8268-6D5FD2B9AF42}">
  <sheetPr>
    <tabColor theme="4" tint="0.39997558519241921"/>
  </sheetPr>
  <dimension ref="A1:AD108"/>
  <sheetViews>
    <sheetView topLeftCell="B1" zoomScale="85" zoomScaleNormal="85" workbookViewId="0">
      <selection activeCell="B45" sqref="B45:G47"/>
    </sheetView>
  </sheetViews>
  <sheetFormatPr defaultColWidth="11.28515625" defaultRowHeight="14.65" customHeight="1"/>
  <cols>
    <col min="1" max="1" width="8.28515625" style="1" customWidth="1"/>
    <col min="2" max="2" width="32.28515625" style="1" customWidth="1"/>
    <col min="3" max="3" width="12.7109375" style="1" customWidth="1"/>
    <col min="4" max="4" width="35.7109375" style="1" customWidth="1"/>
    <col min="5" max="5" width="67.42578125" style="9" customWidth="1"/>
    <col min="6" max="6" width="5.5703125" style="8" customWidth="1"/>
    <col min="7" max="7" width="62.7109375" style="3" customWidth="1"/>
    <col min="8" max="8" width="7.42578125" style="499" hidden="1" customWidth="1"/>
    <col min="9" max="9" width="5" style="9" hidden="1" customWidth="1"/>
    <col min="10" max="10" width="8.7109375" style="10" hidden="1" customWidth="1"/>
    <col min="11" max="11" width="8.28515625" style="372" customWidth="1"/>
    <col min="12" max="12" width="21.7109375" style="1" customWidth="1"/>
    <col min="13" max="13" width="33.7109375" style="1" customWidth="1"/>
    <col min="14" max="14" width="29.7109375" style="1" customWidth="1"/>
    <col min="15" max="24" width="8.7109375" customWidth="1"/>
    <col min="25" max="27" width="11.28515625" style="40"/>
    <col min="28" max="29" width="11.28515625" style="3"/>
    <col min="30" max="16384" width="11.28515625" style="1"/>
  </cols>
  <sheetData>
    <row r="1" spans="1:30" ht="30.6" customHeight="1" thickBot="1">
      <c r="A1" s="495" t="s">
        <v>557</v>
      </c>
      <c r="B1" s="7"/>
      <c r="E1" s="4"/>
      <c r="G1" s="2"/>
      <c r="O1" s="1"/>
      <c r="P1" s="1"/>
      <c r="Q1" s="1"/>
      <c r="R1" s="1"/>
      <c r="S1" s="1"/>
      <c r="T1" s="1"/>
      <c r="U1" s="1"/>
      <c r="V1" s="1"/>
      <c r="W1" s="1"/>
      <c r="X1" s="1"/>
    </row>
    <row r="2" spans="1:30" ht="145.15" customHeight="1">
      <c r="B2" s="246" t="s">
        <v>855</v>
      </c>
      <c r="C2" s="975" t="s">
        <v>856</v>
      </c>
      <c r="D2" s="976"/>
      <c r="E2" s="976"/>
      <c r="F2" s="977"/>
      <c r="G2" s="296" t="s">
        <v>608</v>
      </c>
      <c r="I2" s="30"/>
      <c r="J2" s="30"/>
      <c r="K2" s="475"/>
      <c r="L2" s="784" t="s">
        <v>16</v>
      </c>
      <c r="M2" s="785"/>
      <c r="N2" s="785"/>
      <c r="O2" s="785"/>
      <c r="P2" s="785"/>
      <c r="Q2" s="785"/>
      <c r="R2" s="785"/>
      <c r="S2" s="785"/>
      <c r="T2" s="785"/>
      <c r="U2" s="785"/>
      <c r="V2" s="785"/>
      <c r="W2" s="785"/>
      <c r="X2" s="786"/>
      <c r="Y2" s="556" t="s">
        <v>683</v>
      </c>
    </row>
    <row r="3" spans="1:30" ht="70.5" customHeight="1">
      <c r="B3" s="500" t="s">
        <v>336</v>
      </c>
      <c r="C3" s="978" t="s">
        <v>857</v>
      </c>
      <c r="D3" s="979"/>
      <c r="E3" s="979"/>
      <c r="F3" s="979"/>
      <c r="G3" s="980"/>
      <c r="I3" s="618" t="s">
        <v>32</v>
      </c>
      <c r="J3" s="1" t="s">
        <v>227</v>
      </c>
      <c r="K3" s="41"/>
      <c r="L3" s="817" t="s">
        <v>858</v>
      </c>
      <c r="M3" s="818"/>
      <c r="N3" s="819"/>
      <c r="O3" s="813" t="s">
        <v>859</v>
      </c>
      <c r="P3" s="814"/>
      <c r="Q3" s="814"/>
      <c r="R3" s="814"/>
      <c r="S3" s="813" t="s">
        <v>860</v>
      </c>
      <c r="T3" s="814"/>
      <c r="U3" s="814"/>
      <c r="V3" s="814"/>
      <c r="W3" s="814"/>
      <c r="X3" s="814"/>
    </row>
    <row r="4" spans="1:30" ht="34.15" customHeight="1">
      <c r="B4" s="714" t="s">
        <v>384</v>
      </c>
      <c r="C4" s="715"/>
      <c r="D4" s="715"/>
      <c r="E4" s="715"/>
      <c r="F4" s="715"/>
      <c r="G4" s="716"/>
      <c r="I4" s="619"/>
      <c r="J4" s="1" t="s">
        <v>229</v>
      </c>
      <c r="K4" s="41"/>
      <c r="L4" s="155" t="s">
        <v>239</v>
      </c>
      <c r="M4" s="981" t="s">
        <v>861</v>
      </c>
      <c r="N4" s="982"/>
      <c r="O4" s="816" t="s">
        <v>242</v>
      </c>
      <c r="P4" s="816"/>
      <c r="Q4" s="816"/>
      <c r="R4" s="816"/>
      <c r="S4" s="816" t="s">
        <v>242</v>
      </c>
      <c r="T4" s="816"/>
      <c r="U4" s="816"/>
      <c r="V4" s="816"/>
      <c r="W4" s="816"/>
      <c r="X4" s="816"/>
    </row>
    <row r="5" spans="1:30" ht="34.5" customHeight="1" thickBot="1">
      <c r="B5" s="501" t="s">
        <v>20</v>
      </c>
      <c r="C5" s="987"/>
      <c r="D5" s="988"/>
      <c r="E5" s="988"/>
      <c r="F5" s="988"/>
      <c r="G5" s="989"/>
      <c r="I5" s="619"/>
      <c r="J5" s="1" t="s">
        <v>230</v>
      </c>
      <c r="K5" s="41"/>
      <c r="L5" s="801"/>
      <c r="M5" s="983"/>
      <c r="N5" s="984"/>
      <c r="O5" s="790" t="s">
        <v>243</v>
      </c>
      <c r="P5" s="155" t="s">
        <v>862</v>
      </c>
      <c r="Q5" s="155" t="s">
        <v>240</v>
      </c>
      <c r="R5" s="155" t="s">
        <v>241</v>
      </c>
      <c r="S5" s="790" t="s">
        <v>243</v>
      </c>
      <c r="T5" s="155" t="s">
        <v>244</v>
      </c>
      <c r="U5" s="31" t="s">
        <v>245</v>
      </c>
      <c r="V5" s="155" t="s">
        <v>240</v>
      </c>
      <c r="W5" s="155" t="s">
        <v>862</v>
      </c>
      <c r="X5" s="155" t="s">
        <v>863</v>
      </c>
    </row>
    <row r="6" spans="1:30" ht="34.5" customHeight="1" thickBot="1">
      <c r="B6" s="158" t="s">
        <v>21</v>
      </c>
      <c r="C6" s="962"/>
      <c r="D6" s="963"/>
      <c r="E6" s="158" t="s">
        <v>23</v>
      </c>
      <c r="F6" s="962"/>
      <c r="G6" s="963"/>
      <c r="I6" s="619"/>
      <c r="J6" s="1" t="s">
        <v>231</v>
      </c>
      <c r="K6" s="41"/>
      <c r="L6" s="802"/>
      <c r="M6" s="985"/>
      <c r="N6" s="986"/>
      <c r="O6" s="790"/>
      <c r="P6" s="32">
        <v>1</v>
      </c>
      <c r="Q6" s="32">
        <v>2</v>
      </c>
      <c r="R6" s="32">
        <v>3</v>
      </c>
      <c r="S6" s="790"/>
      <c r="T6" s="32">
        <v>4</v>
      </c>
      <c r="U6" s="32">
        <v>5</v>
      </c>
      <c r="V6" s="32">
        <v>6</v>
      </c>
      <c r="W6" s="32">
        <v>7</v>
      </c>
      <c r="X6" s="32">
        <v>8</v>
      </c>
    </row>
    <row r="7" spans="1:30" ht="44.25" customHeight="1" thickBot="1">
      <c r="B7" s="502" t="s">
        <v>22</v>
      </c>
      <c r="C7" s="964"/>
      <c r="D7" s="965"/>
      <c r="E7" s="502" t="s">
        <v>24</v>
      </c>
      <c r="F7" s="966"/>
      <c r="G7" s="963"/>
      <c r="I7" s="619"/>
      <c r="J7" s="1" t="s">
        <v>232</v>
      </c>
      <c r="K7" s="41"/>
      <c r="L7" s="802"/>
      <c r="M7" s="948" t="s">
        <v>864</v>
      </c>
      <c r="N7" s="949"/>
      <c r="O7" s="32">
        <v>1</v>
      </c>
      <c r="P7" s="33">
        <v>5.5</v>
      </c>
      <c r="Q7" s="33">
        <v>3</v>
      </c>
      <c r="R7" s="33">
        <v>1.5</v>
      </c>
      <c r="S7" s="32">
        <v>1</v>
      </c>
      <c r="T7" s="33">
        <v>0.5</v>
      </c>
      <c r="U7" s="34">
        <v>1</v>
      </c>
      <c r="V7" s="34">
        <v>2.5</v>
      </c>
      <c r="W7" s="34">
        <v>5</v>
      </c>
      <c r="X7" s="34">
        <v>7</v>
      </c>
    </row>
    <row r="8" spans="1:30" ht="32.65" customHeight="1" thickTop="1" thickBot="1">
      <c r="B8" s="918" t="s">
        <v>32</v>
      </c>
      <c r="C8" s="946" t="s">
        <v>329</v>
      </c>
      <c r="D8" s="947"/>
      <c r="E8" s="824" t="s">
        <v>228</v>
      </c>
      <c r="F8" s="824"/>
      <c r="G8" s="825"/>
      <c r="H8" s="503" t="s">
        <v>17</v>
      </c>
      <c r="I8" s="619"/>
      <c r="J8" s="1" t="s">
        <v>233</v>
      </c>
      <c r="K8" s="41"/>
      <c r="L8" s="802"/>
      <c r="M8" s="948" t="s">
        <v>865</v>
      </c>
      <c r="N8" s="949"/>
      <c r="O8" s="32">
        <v>2</v>
      </c>
      <c r="P8" s="34">
        <v>9</v>
      </c>
      <c r="Q8" s="34">
        <v>4.5</v>
      </c>
      <c r="R8" s="34">
        <v>2.5</v>
      </c>
      <c r="S8" s="32">
        <v>2</v>
      </c>
      <c r="T8" s="34">
        <v>0.5</v>
      </c>
      <c r="U8" s="34">
        <v>2</v>
      </c>
      <c r="V8" s="34">
        <v>4</v>
      </c>
      <c r="W8" s="34">
        <v>7.5</v>
      </c>
      <c r="X8" s="34">
        <v>11</v>
      </c>
    </row>
    <row r="9" spans="1:30" ht="33" customHeight="1" thickBot="1">
      <c r="B9" s="655"/>
      <c r="C9" s="967" t="s">
        <v>866</v>
      </c>
      <c r="D9" s="968"/>
      <c r="E9" s="504" t="s">
        <v>231</v>
      </c>
      <c r="F9" s="969">
        <f>H9</f>
        <v>4</v>
      </c>
      <c r="G9" s="971" t="s">
        <v>867</v>
      </c>
      <c r="H9" s="156">
        <f>IFERROR(VALUE(MID(E9,FIND("(",E9,LEN(E9)-7)+1,FIND(")",E9,LEN(E9)-7)-FIND("(",E9,LEN(E9)-7)-1)),0)</f>
        <v>4</v>
      </c>
      <c r="I9" s="619"/>
      <c r="J9" s="1" t="s">
        <v>234</v>
      </c>
      <c r="K9" s="41"/>
      <c r="L9" s="802"/>
      <c r="M9" s="948" t="s">
        <v>868</v>
      </c>
      <c r="N9" s="949"/>
      <c r="O9" s="32">
        <v>3</v>
      </c>
      <c r="P9" s="34">
        <v>14</v>
      </c>
      <c r="Q9" s="34">
        <v>7</v>
      </c>
      <c r="R9" s="34">
        <v>3.5</v>
      </c>
      <c r="S9" s="32">
        <v>3</v>
      </c>
      <c r="T9" s="34">
        <v>1</v>
      </c>
      <c r="U9" s="34">
        <v>3</v>
      </c>
      <c r="V9" s="34">
        <v>6</v>
      </c>
      <c r="W9" s="34">
        <v>12</v>
      </c>
      <c r="X9" s="34">
        <v>18</v>
      </c>
    </row>
    <row r="10" spans="1:30" ht="26.25" customHeight="1" thickBot="1">
      <c r="B10" s="656"/>
      <c r="C10" s="973" t="s">
        <v>27</v>
      </c>
      <c r="D10" s="974"/>
      <c r="E10" s="505">
        <f>H9</f>
        <v>4</v>
      </c>
      <c r="F10" s="970"/>
      <c r="G10" s="972"/>
      <c r="I10" s="619"/>
      <c r="J10" s="1" t="s">
        <v>235</v>
      </c>
      <c r="K10" s="41"/>
      <c r="L10" s="802"/>
      <c r="M10" s="948" t="s">
        <v>869</v>
      </c>
      <c r="N10" s="949"/>
      <c r="O10" s="32">
        <v>4</v>
      </c>
      <c r="P10" s="34">
        <v>22</v>
      </c>
      <c r="Q10" s="34">
        <v>11</v>
      </c>
      <c r="R10" s="34">
        <v>5.5</v>
      </c>
      <c r="S10" s="32">
        <v>4</v>
      </c>
      <c r="T10" s="34">
        <v>1.5</v>
      </c>
      <c r="U10" s="34">
        <v>5</v>
      </c>
      <c r="V10" s="34">
        <v>10</v>
      </c>
      <c r="W10" s="34">
        <v>19</v>
      </c>
      <c r="X10" s="34">
        <v>100</v>
      </c>
    </row>
    <row r="11" spans="1:30" ht="36.6" customHeight="1" thickTop="1" thickBot="1">
      <c r="B11" s="918" t="s">
        <v>53</v>
      </c>
      <c r="C11" s="946" t="s">
        <v>329</v>
      </c>
      <c r="D11" s="947"/>
      <c r="E11" s="912" t="s">
        <v>155</v>
      </c>
      <c r="F11" s="912"/>
      <c r="G11" s="913"/>
      <c r="I11" s="620"/>
      <c r="J11" s="1" t="s">
        <v>236</v>
      </c>
      <c r="K11" s="41"/>
      <c r="L11" s="802"/>
      <c r="M11" s="948" t="s">
        <v>870</v>
      </c>
      <c r="N11" s="949"/>
      <c r="O11" s="32">
        <v>5</v>
      </c>
      <c r="P11" s="34">
        <v>100</v>
      </c>
      <c r="Q11" s="34">
        <v>100</v>
      </c>
      <c r="R11" s="34">
        <v>35</v>
      </c>
      <c r="S11" s="32">
        <v>5</v>
      </c>
      <c r="T11" s="34">
        <v>8</v>
      </c>
      <c r="U11" s="34">
        <v>30</v>
      </c>
      <c r="V11" s="34">
        <v>100</v>
      </c>
      <c r="W11" s="34">
        <v>100</v>
      </c>
      <c r="X11" s="34">
        <v>100</v>
      </c>
    </row>
    <row r="12" spans="1:30" ht="30.75" customHeight="1" thickBot="1">
      <c r="B12" s="909"/>
      <c r="C12" s="950" t="s">
        <v>871</v>
      </c>
      <c r="D12" s="950"/>
      <c r="E12" s="951"/>
      <c r="F12" s="952"/>
      <c r="G12" s="953"/>
      <c r="H12" s="506">
        <f ca="1">J64</f>
        <v>0</v>
      </c>
      <c r="I12" s="42"/>
      <c r="J12" s="1" t="s">
        <v>342</v>
      </c>
      <c r="K12" s="41"/>
      <c r="L12" s="802"/>
      <c r="M12" s="954" t="s">
        <v>872</v>
      </c>
      <c r="N12" s="955"/>
      <c r="O12" s="507">
        <v>6</v>
      </c>
      <c r="P12" s="508">
        <v>0</v>
      </c>
      <c r="Q12" s="509">
        <v>0</v>
      </c>
      <c r="R12" s="510">
        <v>0</v>
      </c>
      <c r="S12" s="32">
        <v>6</v>
      </c>
      <c r="T12" s="34">
        <v>8</v>
      </c>
      <c r="U12" s="34">
        <v>30</v>
      </c>
      <c r="V12" s="34">
        <v>100</v>
      </c>
      <c r="W12" s="34">
        <v>100</v>
      </c>
      <c r="X12" s="34">
        <v>100</v>
      </c>
      <c r="AD12" s="1" t="s">
        <v>19</v>
      </c>
    </row>
    <row r="13" spans="1:30" ht="66.599999999999994" customHeight="1" thickBot="1">
      <c r="B13" s="909"/>
      <c r="C13" s="943" t="s">
        <v>873</v>
      </c>
      <c r="D13" s="511" t="s">
        <v>874</v>
      </c>
      <c r="E13" s="512"/>
      <c r="F13" s="944" t="str">
        <f>IFERROR(_xlfn.IFS(H14&lt;1,"",H14&lt;3.5,"Holding: 1) The amount of time of holding work is only considered as such in the assessment if one arm is held continuously statically for at least 4 seconds!",E13="Peak forces 2), more than 80% FmaxM, e.g. tightening, loosening bolts / separating / pressing in (5)","2) Please note: If one of these categories was chosen, it is recommended to evaluate this sub-activity also using the KIM-BF! These forces might not be exerted at all or might no longer be exerted reliably. This applies to women in particular.",E13="Powerful hitting 2) with ball of the thumb, palm of the hand or fist (6)","2) Please note: If one of these categories was chosen, it is recommended to evaluate this sub-activity also using the KIM-BF! These forces might not be exerted at all or might no longer be exerted reliably. This applies to women in particular."),"")</f>
        <v/>
      </c>
      <c r="G13" s="945"/>
      <c r="H13" s="156">
        <f>IFERROR(VALUE(MID(E13,FIND("(",E13,LEN(E13)-7)+1,FIND(")",E13,LEN(E13)-7)-FIND("(",E13,LEN(E13)-7)-1)),0)</f>
        <v>0</v>
      </c>
      <c r="I13"/>
      <c r="J13"/>
      <c r="K13" s="41"/>
      <c r="L13" s="956" t="s">
        <v>875</v>
      </c>
      <c r="M13" s="957"/>
      <c r="N13" s="957"/>
      <c r="O13" s="958"/>
      <c r="P13" s="932" t="s">
        <v>876</v>
      </c>
      <c r="Q13" s="933"/>
      <c r="R13" s="933"/>
      <c r="S13" s="933"/>
      <c r="T13" s="934"/>
      <c r="U13" s="513" t="s">
        <v>877</v>
      </c>
      <c r="V13" s="514">
        <f ca="1">SUM(J60:J61)</f>
        <v>0</v>
      </c>
      <c r="W13" s="513" t="s">
        <v>878</v>
      </c>
      <c r="X13" s="514">
        <f ca="1">SUM(J62:J63)</f>
        <v>0</v>
      </c>
    </row>
    <row r="14" spans="1:30" ht="48" customHeight="1" thickBot="1">
      <c r="B14" s="909"/>
      <c r="C14" s="943"/>
      <c r="D14" s="515" t="s">
        <v>879</v>
      </c>
      <c r="E14" s="516"/>
      <c r="F14" s="157" t="str">
        <f ca="1">J60</f>
        <v>0</v>
      </c>
      <c r="G14" s="935" t="s">
        <v>238</v>
      </c>
      <c r="H14" s="156">
        <f t="shared" ref="H14:H17" si="0">IFERROR(VALUE(MID(E14,FIND("(",E14,LEN(E14)-7)+1,FIND(")",E14,LEN(E14)-7)-FIND("(",E14,LEN(E14)-7)-1)),0)</f>
        <v>0</v>
      </c>
      <c r="I14"/>
      <c r="J14"/>
      <c r="K14" s="41"/>
      <c r="L14" s="937" t="s">
        <v>880</v>
      </c>
      <c r="M14" s="938"/>
      <c r="N14" s="938"/>
      <c r="O14" s="938"/>
      <c r="P14" s="938"/>
      <c r="Q14" s="938"/>
      <c r="R14" s="938"/>
      <c r="S14" s="938"/>
      <c r="T14" s="938"/>
      <c r="U14" s="938"/>
      <c r="V14" s="938"/>
      <c r="W14" s="938"/>
      <c r="X14" s="939"/>
    </row>
    <row r="15" spans="1:30" ht="43.5" customHeight="1" thickBot="1">
      <c r="B15" s="909"/>
      <c r="C15" s="943"/>
      <c r="D15" s="517" t="s">
        <v>881</v>
      </c>
      <c r="E15" s="516"/>
      <c r="F15" s="157" t="str">
        <f ca="1">J61</f>
        <v>0</v>
      </c>
      <c r="G15" s="936"/>
      <c r="H15" s="156">
        <f t="shared" si="0"/>
        <v>0</v>
      </c>
      <c r="I15"/>
      <c r="J15"/>
      <c r="K15" s="41"/>
      <c r="L15" s="940"/>
      <c r="M15" s="941"/>
      <c r="N15" s="941"/>
      <c r="O15" s="941"/>
      <c r="P15" s="941"/>
      <c r="Q15" s="941"/>
      <c r="R15" s="941"/>
      <c r="S15" s="941"/>
      <c r="T15" s="941"/>
      <c r="U15" s="941"/>
      <c r="V15" s="941"/>
      <c r="W15" s="941"/>
      <c r="X15" s="942"/>
    </row>
    <row r="16" spans="1:30" ht="56.65" customHeight="1" thickBot="1">
      <c r="B16" s="909"/>
      <c r="C16" s="943" t="s">
        <v>878</v>
      </c>
      <c r="D16" s="511" t="s">
        <v>882</v>
      </c>
      <c r="E16" s="512"/>
      <c r="F16" s="944" t="str" cm="1">
        <f t="array" ref="F16">IFERROR(_xlfn.IFS(H17&lt;1,"",H17&lt;3.5,"Holding: 1) The amount of time of holding work is only considered as such in the assessment if one arm is held continuously statically for at least 4 seconds!",E16="Peak forces 2), more than 80% FmaxM, e.g. tightening, loosening bolts / separating / pressing in (5)","2) Please note: If one of these categories was chosen, it is recommended to evaluate this sub-activity also using the KIM-BF! These forces might not be exerted at all or might no longer be exerted reliably. This applies to women in particular.",E16="Powerful hitting 2) with ball of the thumb, palm of the hand or fist (6)","2) Please note: If one of these categories was chosen, it is recommended to evaluate this sub-activity also using the KIM-BF! These forces might not be exerted at all or might no longer be exerted reliably. This applies to women in particular.",H18=8,"3) In case of even higher frequencies, the resulting risk score must be extrapolated linearly or the E version (KIM-MHO-E) must be applied."),"")</f>
        <v/>
      </c>
      <c r="G16" s="945"/>
      <c r="H16" s="156">
        <f t="shared" si="0"/>
        <v>0</v>
      </c>
      <c r="I16"/>
      <c r="J16"/>
      <c r="K16" s="41"/>
      <c r="O16" s="1"/>
      <c r="P16" s="1"/>
      <c r="Q16" s="1"/>
      <c r="R16" s="1"/>
      <c r="S16" s="1"/>
      <c r="T16" s="1"/>
      <c r="U16" s="1"/>
      <c r="V16" s="1"/>
      <c r="W16" s="1"/>
      <c r="X16" s="1"/>
    </row>
    <row r="17" spans="2:24" ht="44.1" customHeight="1" thickBot="1">
      <c r="B17" s="909"/>
      <c r="C17" s="943"/>
      <c r="D17" s="515" t="s">
        <v>883</v>
      </c>
      <c r="E17" s="516"/>
      <c r="F17" s="157" t="str">
        <f ca="1">J62</f>
        <v>0</v>
      </c>
      <c r="G17" s="935" t="s">
        <v>238</v>
      </c>
      <c r="H17" s="156">
        <f t="shared" si="0"/>
        <v>0</v>
      </c>
      <c r="I17"/>
      <c r="J17"/>
      <c r="K17" s="41"/>
      <c r="O17" s="1"/>
      <c r="P17" s="1"/>
      <c r="Q17" s="1"/>
      <c r="R17" s="1"/>
      <c r="S17" s="1"/>
      <c r="T17" s="1"/>
      <c r="U17" s="1"/>
      <c r="V17" s="1"/>
      <c r="W17" s="1"/>
      <c r="X17" s="1"/>
    </row>
    <row r="18" spans="2:24" ht="39.6" customHeight="1" thickBot="1">
      <c r="B18" s="909"/>
      <c r="C18" s="943"/>
      <c r="D18" s="517" t="s">
        <v>881</v>
      </c>
      <c r="E18" s="516"/>
      <c r="F18" s="157" t="str">
        <f ca="1">J63</f>
        <v>0</v>
      </c>
      <c r="G18" s="936"/>
      <c r="H18" s="156">
        <f>IFERROR(VALUE(MID(E18,FIND("(",E18,LEN(E18)-7)+1,FIND(")",E18,LEN(E18)-7)-FIND("(",E18,LEN(E18)-7)-1)),0)</f>
        <v>0</v>
      </c>
      <c r="I18"/>
      <c r="J18"/>
      <c r="K18" s="41"/>
      <c r="O18" s="1"/>
      <c r="P18" s="1"/>
      <c r="Q18" s="1"/>
      <c r="R18" s="1"/>
      <c r="S18" s="1"/>
      <c r="T18" s="1"/>
      <c r="U18" s="1"/>
      <c r="V18" s="1"/>
      <c r="W18" s="1"/>
      <c r="X18" s="1"/>
    </row>
    <row r="19" spans="2:24" ht="48" customHeight="1" thickBot="1">
      <c r="B19" s="910"/>
      <c r="C19" s="959" t="s">
        <v>884</v>
      </c>
      <c r="D19" s="959"/>
      <c r="E19" s="518">
        <f ca="1">H12</f>
        <v>0</v>
      </c>
      <c r="F19" s="960" t="str" cm="1">
        <f t="array" ref="F19">IFERROR(_xlfn.IFS(H15=8,"3) In case of even higher frequencies, the resulting risk score must be extrapolated linearly or the E version (KIM-MHO-E) must be applied.",H18=8,"3) In case of even higher frequencies, the resulting risk score must be extrapolated linearly or the E version (KIM-MHO-E) must be applied."),"")</f>
        <v/>
      </c>
      <c r="G19" s="961"/>
      <c r="I19"/>
      <c r="J19"/>
      <c r="K19" s="41"/>
      <c r="O19" s="1"/>
      <c r="P19" s="1"/>
      <c r="Q19" s="1"/>
      <c r="R19" s="1"/>
      <c r="S19" s="1"/>
      <c r="T19" s="1"/>
      <c r="U19" s="1"/>
      <c r="V19" s="1"/>
      <c r="W19" s="1"/>
      <c r="X19" s="1"/>
    </row>
    <row r="20" spans="2:24" ht="32.1" customHeight="1" thickTop="1" thickBot="1">
      <c r="B20" s="917" t="s">
        <v>53</v>
      </c>
      <c r="C20" s="920" t="s">
        <v>329</v>
      </c>
      <c r="D20" s="921"/>
      <c r="E20" s="922" t="s">
        <v>885</v>
      </c>
      <c r="F20" s="922"/>
      <c r="G20" s="923"/>
      <c r="I20"/>
      <c r="J20"/>
      <c r="K20" s="41"/>
      <c r="O20" s="1"/>
      <c r="P20" s="1"/>
      <c r="Q20" s="1"/>
      <c r="R20" s="1"/>
      <c r="S20" s="1"/>
      <c r="T20" s="1"/>
      <c r="U20" s="1"/>
      <c r="V20" s="1"/>
      <c r="W20" s="1"/>
      <c r="X20" s="1"/>
    </row>
    <row r="21" spans="2:24" ht="46.15" customHeight="1" thickBot="1">
      <c r="B21" s="909"/>
      <c r="C21" s="915"/>
      <c r="D21" s="915"/>
      <c r="E21" s="916"/>
      <c r="F21" s="200">
        <f>IFERROR(VALUE(MID(C21,FIND("(",C21,LEN(C21)-7)+1,FIND(")",C21,LEN(C21)-7)-FIND("(",C21,LEN(C21)-7)-1)),0)</f>
        <v>0</v>
      </c>
      <c r="G21" s="519"/>
      <c r="I21"/>
      <c r="J21"/>
      <c r="K21" s="422"/>
      <c r="O21" s="1"/>
      <c r="P21" s="1"/>
      <c r="Q21" s="1"/>
      <c r="R21" s="1"/>
      <c r="S21" s="1"/>
      <c r="T21" s="1"/>
      <c r="U21" s="1"/>
      <c r="V21" s="1"/>
      <c r="W21" s="1"/>
      <c r="X21" s="1"/>
    </row>
    <row r="22" spans="2:24" ht="29.65" customHeight="1" thickTop="1" thickBot="1">
      <c r="B22" s="918"/>
      <c r="C22" s="946" t="s">
        <v>329</v>
      </c>
      <c r="D22" s="947"/>
      <c r="E22" s="912" t="s">
        <v>886</v>
      </c>
      <c r="F22" s="912"/>
      <c r="G22" s="913"/>
      <c r="I22" s="16"/>
      <c r="O22" s="1"/>
      <c r="P22" s="1"/>
      <c r="Q22" s="1"/>
      <c r="R22" s="1"/>
      <c r="S22" s="1"/>
      <c r="T22" s="1"/>
      <c r="U22" s="1"/>
      <c r="V22" s="1"/>
      <c r="W22" s="1"/>
      <c r="X22" s="1"/>
    </row>
    <row r="23" spans="2:24" ht="41.1" customHeight="1" thickBot="1">
      <c r="B23" s="909"/>
      <c r="C23" s="915"/>
      <c r="D23" s="915"/>
      <c r="E23" s="916"/>
      <c r="F23" s="200">
        <f>IFERROR(VALUE(MID(C23,FIND("(",C23,LEN(C23)-7)+1,FIND(")",C23,LEN(C23)-7)-FIND("(",C23,LEN(C23)-7)-1)),0)</f>
        <v>0</v>
      </c>
      <c r="G23" s="520" t="s">
        <v>887</v>
      </c>
      <c r="I23" s="16"/>
      <c r="O23" s="1"/>
      <c r="P23" s="1"/>
      <c r="Q23" s="1"/>
      <c r="R23" s="1"/>
      <c r="S23" s="1"/>
      <c r="T23" s="1"/>
      <c r="U23" s="1"/>
      <c r="V23" s="1"/>
      <c r="W23" s="1"/>
      <c r="X23" s="1"/>
    </row>
    <row r="24" spans="2:24" ht="28.15" customHeight="1" thickTop="1" thickBot="1">
      <c r="B24" s="918"/>
      <c r="C24" s="930" t="s">
        <v>329</v>
      </c>
      <c r="D24" s="931"/>
      <c r="E24" s="608" t="s">
        <v>888</v>
      </c>
      <c r="F24" s="608"/>
      <c r="G24" s="602"/>
      <c r="I24" s="16"/>
      <c r="O24" s="1"/>
      <c r="P24" s="1"/>
      <c r="Q24" s="1"/>
      <c r="R24" s="1"/>
      <c r="S24" s="1"/>
      <c r="T24" s="1"/>
      <c r="U24" s="1"/>
      <c r="V24" s="1"/>
      <c r="W24" s="1"/>
      <c r="X24" s="1"/>
    </row>
    <row r="25" spans="2:24" ht="37.5" customHeight="1" thickBot="1">
      <c r="B25" s="910"/>
      <c r="C25" s="915"/>
      <c r="D25" s="915"/>
      <c r="E25" s="916"/>
      <c r="F25" s="200">
        <f t="shared" ref="F25" si="1">IFERROR(VALUE(MID(C25,FIND("(",C25,LEN(C25)-7)+1,FIND(")",C25,LEN(C25)-7)-FIND("(",C25,LEN(C25)-7)-1)),0)</f>
        <v>0</v>
      </c>
      <c r="G25" s="519"/>
      <c r="H25" s="156">
        <f>IFERROR(VALUE(MID(C25,FIND("(",C25,LEN(C25)-7)+1,FIND(")",C25,LEN(C25)-7)-FIND("(",C25,LEN(C25)-7)-1)),0)</f>
        <v>0</v>
      </c>
      <c r="I25" s="10" t="s">
        <v>889</v>
      </c>
      <c r="J25" s="10" t="s">
        <v>890</v>
      </c>
      <c r="O25" s="1"/>
      <c r="P25" s="1"/>
      <c r="Q25" s="1"/>
      <c r="R25" s="1"/>
      <c r="S25" s="1"/>
      <c r="T25" s="1"/>
      <c r="U25" s="1"/>
      <c r="V25" s="1"/>
      <c r="W25" s="1"/>
      <c r="X25" s="1"/>
    </row>
    <row r="26" spans="2:24" ht="30.6" customHeight="1" thickTop="1" thickBot="1">
      <c r="B26" s="917" t="s">
        <v>53</v>
      </c>
      <c r="C26" s="920" t="s">
        <v>329</v>
      </c>
      <c r="D26" s="921"/>
      <c r="E26" s="922" t="s">
        <v>891</v>
      </c>
      <c r="F26" s="922"/>
      <c r="G26" s="923"/>
      <c r="H26" s="156">
        <f>MAX(H27:H30)</f>
        <v>0</v>
      </c>
      <c r="I26" s="16"/>
      <c r="J26" s="10" t="s">
        <v>892</v>
      </c>
      <c r="O26" s="1"/>
      <c r="P26" s="1"/>
      <c r="Q26" s="1"/>
      <c r="R26" s="1"/>
      <c r="S26" s="1"/>
      <c r="T26" s="1"/>
      <c r="U26" s="1"/>
      <c r="V26" s="1"/>
      <c r="W26" s="1"/>
      <c r="X26" s="1"/>
    </row>
    <row r="27" spans="2:24" ht="87.6" customHeight="1" thickBot="1">
      <c r="B27" s="918"/>
      <c r="C27" s="521"/>
      <c r="D27" s="924"/>
      <c r="E27" s="925"/>
      <c r="F27" s="926">
        <f>H26</f>
        <v>0</v>
      </c>
      <c r="G27" s="928" t="s">
        <v>893</v>
      </c>
      <c r="H27" s="522">
        <f>IFERROR(VALUE(MID(D27,FIND("(",D27,LEN(D27)-7)+1,FIND(")",D27,LEN(D27)-7)-FIND("(",D27,LEN(D27)-7)-1)),0)</f>
        <v>0</v>
      </c>
      <c r="I27" s="16"/>
      <c r="J27" s="10" t="s">
        <v>894</v>
      </c>
      <c r="O27" s="1"/>
      <c r="P27" s="1"/>
      <c r="Q27" s="1"/>
      <c r="R27" s="1"/>
      <c r="S27" s="1"/>
      <c r="T27" s="1"/>
      <c r="U27" s="1"/>
      <c r="V27" s="1"/>
      <c r="W27" s="1"/>
      <c r="X27" s="1"/>
    </row>
    <row r="28" spans="2:24" ht="88.15" customHeight="1" thickBot="1">
      <c r="B28" s="918"/>
      <c r="C28" s="523"/>
      <c r="D28" s="925"/>
      <c r="E28" s="925"/>
      <c r="F28" s="927"/>
      <c r="G28" s="929"/>
      <c r="H28" s="522">
        <f t="shared" ref="H28:H30" si="2">IFERROR(VALUE(MID(D28,FIND("(",D28,LEN(D28)-7)+1,FIND(")",D28,LEN(D28)-7)-FIND("(",D28,LEN(D28)-7)-1)),0)</f>
        <v>0</v>
      </c>
      <c r="I28" s="10" t="s">
        <v>252</v>
      </c>
      <c r="J28" s="10" t="s">
        <v>895</v>
      </c>
      <c r="O28" s="1"/>
      <c r="P28" s="1"/>
      <c r="Q28" s="1"/>
      <c r="R28" s="1"/>
      <c r="S28" s="1"/>
      <c r="T28" s="1"/>
      <c r="U28" s="1"/>
      <c r="V28" s="1"/>
      <c r="W28" s="1"/>
      <c r="X28" s="1"/>
    </row>
    <row r="29" spans="2:24" ht="91.15" customHeight="1" thickBot="1">
      <c r="B29" s="918"/>
      <c r="C29" s="523"/>
      <c r="D29" s="925"/>
      <c r="E29" s="925"/>
      <c r="F29" s="927"/>
      <c r="G29" s="929"/>
      <c r="H29" s="522">
        <f t="shared" si="2"/>
        <v>0</v>
      </c>
      <c r="I29" s="10"/>
      <c r="J29" s="10" t="s">
        <v>896</v>
      </c>
      <c r="O29" s="1"/>
      <c r="P29" s="1"/>
      <c r="Q29" s="1"/>
      <c r="R29" s="1"/>
      <c r="S29" s="1"/>
      <c r="T29" s="1"/>
      <c r="U29" s="1"/>
      <c r="V29" s="1"/>
      <c r="W29" s="1"/>
      <c r="X29" s="1"/>
    </row>
    <row r="30" spans="2:24" ht="96.6" customHeight="1">
      <c r="B30" s="918"/>
      <c r="C30" s="524"/>
      <c r="D30" s="905"/>
      <c r="E30" s="905"/>
      <c r="F30" s="927"/>
      <c r="G30" s="929"/>
      <c r="H30" s="522">
        <f t="shared" si="2"/>
        <v>0</v>
      </c>
      <c r="I30" s="10"/>
      <c r="J30" s="10" t="s">
        <v>897</v>
      </c>
      <c r="O30" s="1"/>
      <c r="P30" s="1"/>
      <c r="Q30" s="1"/>
      <c r="R30" s="1"/>
      <c r="S30" s="1"/>
      <c r="T30" s="1"/>
      <c r="U30" s="1"/>
      <c r="V30" s="1"/>
      <c r="W30" s="1"/>
      <c r="X30" s="1"/>
    </row>
    <row r="31" spans="2:24" ht="35.1" customHeight="1" thickBot="1">
      <c r="B31" s="919"/>
      <c r="C31" s="906" t="str" cm="1">
        <f t="array" ref="C31">(IFERROR(_xlfn.IFS(F27&lt;5.5,"",F27&lt;15,"7) Please note: If this category was chosen, it is recommended to evaluate this sub-activity also using the KIM-ABP!"),""))</f>
        <v/>
      </c>
      <c r="D31" s="907"/>
      <c r="E31" s="907"/>
      <c r="F31" s="907"/>
      <c r="G31" s="908"/>
      <c r="H31" s="522"/>
      <c r="I31" s="10"/>
      <c r="J31" s="10" t="s">
        <v>898</v>
      </c>
      <c r="O31" s="1"/>
      <c r="P31" s="1"/>
      <c r="Q31" s="1"/>
      <c r="R31" s="1"/>
      <c r="S31" s="1"/>
      <c r="T31" s="1"/>
      <c r="U31" s="1"/>
      <c r="V31" s="1"/>
      <c r="W31" s="1"/>
      <c r="X31" s="1"/>
    </row>
    <row r="32" spans="2:24" ht="42.75" customHeight="1" thickTop="1" thickBot="1">
      <c r="B32" s="909" t="s">
        <v>53</v>
      </c>
      <c r="C32" s="911"/>
      <c r="D32" s="912"/>
      <c r="E32" s="912" t="s">
        <v>899</v>
      </c>
      <c r="F32" s="912"/>
      <c r="G32" s="913"/>
      <c r="I32" s="10"/>
      <c r="O32" s="1"/>
      <c r="P32" s="1"/>
      <c r="Q32" s="1"/>
      <c r="R32" s="1"/>
      <c r="S32" s="1"/>
      <c r="T32" s="1"/>
      <c r="U32" s="1"/>
      <c r="V32" s="1"/>
      <c r="W32" s="1"/>
      <c r="X32" s="1"/>
    </row>
    <row r="33" spans="2:24" ht="62.1" customHeight="1" thickBot="1">
      <c r="B33" s="910"/>
      <c r="C33" s="914"/>
      <c r="D33" s="914"/>
      <c r="E33" s="914"/>
      <c r="F33" s="200">
        <f>IFERROR(VALUE(MID(C33,FIND("(",C33,LEN(C33)-7)+1,FIND(")",C33,LEN(C33)-7)-FIND("(",C33,LEN(C33)-7)-1)),0)</f>
        <v>0</v>
      </c>
      <c r="G33" s="519"/>
      <c r="I33" s="10"/>
      <c r="O33" s="1"/>
      <c r="P33" s="1"/>
      <c r="Q33" s="1"/>
      <c r="R33" s="1"/>
      <c r="S33" s="1"/>
      <c r="T33" s="1"/>
      <c r="U33" s="1"/>
      <c r="V33" s="1"/>
      <c r="W33" s="1"/>
      <c r="X33" s="1"/>
    </row>
    <row r="34" spans="2:24" ht="27.75" customHeight="1" thickTop="1" thickBot="1">
      <c r="B34" s="894" t="s">
        <v>76</v>
      </c>
      <c r="C34" s="525"/>
      <c r="D34" s="526"/>
      <c r="E34" s="527" t="s">
        <v>900</v>
      </c>
      <c r="F34" s="896">
        <f ca="1">E19</f>
        <v>0</v>
      </c>
      <c r="G34" s="897"/>
      <c r="I34" s="10" t="s">
        <v>253</v>
      </c>
      <c r="O34" s="1"/>
      <c r="P34" s="1"/>
      <c r="Q34" s="1"/>
      <c r="R34" s="1"/>
      <c r="S34" s="1"/>
      <c r="T34" s="1"/>
      <c r="U34" s="1"/>
      <c r="V34" s="1"/>
      <c r="W34" s="1"/>
      <c r="X34" s="1"/>
    </row>
    <row r="35" spans="2:24" ht="27.75" customHeight="1" thickBot="1">
      <c r="B35" s="894"/>
      <c r="C35" s="528"/>
      <c r="D35" s="529" t="s">
        <v>0</v>
      </c>
      <c r="E35" s="530" t="s">
        <v>901</v>
      </c>
      <c r="F35" s="898">
        <f>F21</f>
        <v>0</v>
      </c>
      <c r="G35" s="899"/>
      <c r="I35" s="10"/>
      <c r="J35" s="10" t="s">
        <v>254</v>
      </c>
      <c r="O35" s="1"/>
      <c r="P35" s="1"/>
      <c r="Q35" s="1"/>
      <c r="R35" s="1"/>
      <c r="S35" s="1"/>
      <c r="T35" s="1"/>
      <c r="U35" s="1"/>
      <c r="V35" s="1"/>
      <c r="W35" s="1"/>
      <c r="X35" s="1"/>
    </row>
    <row r="36" spans="2:24" ht="27.75" customHeight="1" thickBot="1">
      <c r="B36" s="894"/>
      <c r="C36" s="528"/>
      <c r="D36" s="529" t="s">
        <v>0</v>
      </c>
      <c r="E36" s="530" t="s">
        <v>902</v>
      </c>
      <c r="F36" s="898">
        <f>F23</f>
        <v>0</v>
      </c>
      <c r="G36" s="899"/>
      <c r="I36" s="10"/>
      <c r="J36" s="10" t="s">
        <v>255</v>
      </c>
      <c r="O36" s="1"/>
      <c r="P36" s="1"/>
      <c r="Q36" s="1"/>
      <c r="R36" s="1"/>
      <c r="S36" s="1"/>
      <c r="T36" s="1"/>
      <c r="U36" s="1"/>
      <c r="V36" s="1"/>
      <c r="W36" s="1"/>
      <c r="X36" s="1"/>
    </row>
    <row r="37" spans="2:24" ht="27.75" customHeight="1" thickBot="1">
      <c r="B37" s="894"/>
      <c r="C37" s="528"/>
      <c r="D37" s="529" t="s">
        <v>0</v>
      </c>
      <c r="E37" s="530" t="s">
        <v>903</v>
      </c>
      <c r="F37" s="898">
        <f>F25</f>
        <v>0</v>
      </c>
      <c r="G37" s="899"/>
      <c r="I37" s="10"/>
      <c r="J37" s="10" t="s">
        <v>256</v>
      </c>
      <c r="O37" s="1"/>
      <c r="P37" s="1"/>
      <c r="Q37" s="1"/>
      <c r="R37" s="1"/>
      <c r="S37" s="1"/>
      <c r="T37" s="1"/>
      <c r="U37" s="1"/>
      <c r="V37" s="1"/>
      <c r="W37" s="1"/>
      <c r="X37" s="1"/>
    </row>
    <row r="38" spans="2:24" ht="27.75" customHeight="1" thickBot="1">
      <c r="B38" s="894"/>
      <c r="C38" s="528"/>
      <c r="D38" s="529" t="s">
        <v>0</v>
      </c>
      <c r="E38" s="530" t="s">
        <v>431</v>
      </c>
      <c r="F38" s="898">
        <f>H26</f>
        <v>0</v>
      </c>
      <c r="G38" s="899"/>
      <c r="I38" s="10" t="s">
        <v>261</v>
      </c>
      <c r="J38" s="10" t="s">
        <v>904</v>
      </c>
      <c r="O38" s="1"/>
      <c r="P38" s="1"/>
      <c r="Q38" s="1"/>
      <c r="R38" s="1"/>
      <c r="S38" s="1"/>
      <c r="T38" s="1"/>
      <c r="U38" s="1"/>
      <c r="V38" s="1"/>
      <c r="W38" s="1"/>
      <c r="X38" s="1"/>
    </row>
    <row r="39" spans="2:24" ht="27.75" customHeight="1" thickBot="1">
      <c r="B39" s="894"/>
      <c r="C39" s="528"/>
      <c r="D39" s="529" t="s">
        <v>0</v>
      </c>
      <c r="E39" s="530" t="s">
        <v>75</v>
      </c>
      <c r="F39" s="898">
        <f>F33</f>
        <v>0</v>
      </c>
      <c r="G39" s="899"/>
      <c r="J39" s="1" t="s">
        <v>905</v>
      </c>
      <c r="K39" s="41"/>
      <c r="O39" s="1"/>
      <c r="P39" s="1"/>
      <c r="Q39" s="1"/>
      <c r="R39" s="1"/>
      <c r="S39" s="1"/>
      <c r="T39" s="1"/>
      <c r="U39" s="1"/>
      <c r="V39" s="1"/>
      <c r="W39" s="1"/>
      <c r="X39" s="1"/>
    </row>
    <row r="40" spans="2:24" ht="27.75" customHeight="1" thickBot="1">
      <c r="B40" s="894"/>
      <c r="C40" s="528"/>
      <c r="D40" s="529"/>
      <c r="E40" s="530" t="s">
        <v>432</v>
      </c>
      <c r="F40" s="898">
        <f>F9</f>
        <v>4</v>
      </c>
      <c r="G40" s="899"/>
      <c r="J40" s="1" t="s">
        <v>906</v>
      </c>
      <c r="K40" s="41"/>
      <c r="O40" s="1"/>
      <c r="P40" s="1"/>
      <c r="Q40" s="1"/>
      <c r="R40" s="1"/>
      <c r="S40" s="1"/>
      <c r="T40" s="1"/>
      <c r="U40" s="1"/>
      <c r="V40" s="1"/>
      <c r="W40" s="1"/>
      <c r="X40" s="1"/>
    </row>
    <row r="41" spans="2:24" ht="29.25" customHeight="1" thickBot="1">
      <c r="B41" s="894"/>
      <c r="C41" s="531"/>
      <c r="D41" s="532" t="s">
        <v>225</v>
      </c>
      <c r="E41" s="533" t="s">
        <v>907</v>
      </c>
      <c r="F41" s="900"/>
      <c r="G41" s="901"/>
      <c r="I41" s="10"/>
      <c r="J41" s="16" t="s">
        <v>908</v>
      </c>
      <c r="K41" s="40"/>
      <c r="L41" s="3"/>
      <c r="M41" s="3"/>
      <c r="N41" s="3"/>
      <c r="O41" s="1"/>
      <c r="P41" s="1"/>
      <c r="Q41" s="1"/>
      <c r="R41" s="1"/>
      <c r="S41" s="1"/>
      <c r="T41" s="1"/>
      <c r="U41" s="1"/>
      <c r="V41" s="1"/>
      <c r="W41" s="1"/>
      <c r="X41" s="1"/>
    </row>
    <row r="42" spans="2:24" ht="29.1" customHeight="1" thickTop="1" thickBot="1">
      <c r="B42" s="894"/>
      <c r="C42" s="902" t="s">
        <v>91</v>
      </c>
      <c r="D42" s="902"/>
      <c r="E42" s="877" t="s">
        <v>226</v>
      </c>
      <c r="F42" s="878"/>
      <c r="G42" s="879"/>
      <c r="J42" s="1"/>
      <c r="K42" s="534"/>
      <c r="O42" s="1"/>
      <c r="P42" s="1"/>
      <c r="Q42" s="1"/>
      <c r="R42" s="1"/>
      <c r="S42" s="1"/>
      <c r="T42" s="1"/>
      <c r="U42" s="1"/>
      <c r="V42" s="1"/>
      <c r="W42" s="1"/>
      <c r="X42" s="1"/>
    </row>
    <row r="43" spans="2:24" ht="29.1" customHeight="1" thickBot="1">
      <c r="B43" s="894"/>
      <c r="C43" s="903"/>
      <c r="D43" s="903"/>
      <c r="E43" s="880">
        <f ca="1">(F34+F35+F36+F37+F38+F39)*F40</f>
        <v>0</v>
      </c>
      <c r="F43" s="881"/>
      <c r="G43" s="882"/>
      <c r="O43" s="1"/>
      <c r="P43" s="1"/>
      <c r="Q43" s="1"/>
      <c r="R43" s="1"/>
      <c r="S43" s="1"/>
      <c r="T43" s="1"/>
      <c r="U43" s="1"/>
      <c r="V43" s="1"/>
      <c r="W43" s="1"/>
      <c r="X43" s="1"/>
    </row>
    <row r="44" spans="2:24" ht="162.6" customHeight="1" thickBot="1">
      <c r="B44" s="895"/>
      <c r="C44" s="904"/>
      <c r="D44" s="904"/>
      <c r="E44" s="883" t="str" cm="1">
        <f t="array" aca="1" ref="E44" ca="1">IFERROR(_xlfn.IFS(E43&lt;1,"Risk Assessment not compleated",E43&lt;20.5,J69,E43&lt;50.5,J70,E43&lt;101.5,J71,E43&lt;3000.5,J72),"Risk assessment not compleated")</f>
        <v>Risk Assessment not compleated</v>
      </c>
      <c r="F44" s="884"/>
      <c r="G44" s="635"/>
      <c r="O44" s="1"/>
      <c r="P44" s="1"/>
      <c r="Q44" s="1"/>
      <c r="R44" s="1"/>
      <c r="S44" s="1"/>
      <c r="T44" s="1"/>
      <c r="U44" s="1"/>
      <c r="V44" s="1"/>
      <c r="W44" s="1"/>
      <c r="X44" s="1"/>
    </row>
    <row r="45" spans="2:24" ht="15.75" customHeight="1" thickTop="1" thickBot="1">
      <c r="B45" s="885" t="s">
        <v>102</v>
      </c>
      <c r="C45" s="886"/>
      <c r="D45" s="886"/>
      <c r="E45" s="886"/>
      <c r="F45" s="886"/>
      <c r="G45" s="887"/>
      <c r="J45" s="10" t="s">
        <v>909</v>
      </c>
      <c r="L45" s="10"/>
      <c r="O45" s="1"/>
      <c r="P45" s="1"/>
      <c r="Q45" s="1"/>
      <c r="R45" s="1"/>
      <c r="S45" s="1"/>
      <c r="T45" s="1"/>
      <c r="U45" s="1"/>
      <c r="V45" s="1"/>
      <c r="W45" s="1"/>
      <c r="X45" s="1"/>
    </row>
    <row r="46" spans="2:24" ht="15.75" customHeight="1" thickBot="1">
      <c r="B46" s="888"/>
      <c r="C46" s="889"/>
      <c r="D46" s="889"/>
      <c r="E46" s="889"/>
      <c r="F46" s="889"/>
      <c r="G46" s="890"/>
      <c r="J46" s="10" t="s">
        <v>910</v>
      </c>
      <c r="L46" s="10"/>
      <c r="O46" s="1"/>
      <c r="P46" s="1"/>
      <c r="Q46" s="1"/>
      <c r="R46" s="1"/>
      <c r="S46" s="1"/>
      <c r="T46" s="1"/>
      <c r="U46" s="1"/>
      <c r="V46" s="1"/>
      <c r="W46" s="1"/>
      <c r="X46" s="1"/>
    </row>
    <row r="47" spans="2:24" ht="99" customHeight="1">
      <c r="B47" s="891"/>
      <c r="C47" s="892"/>
      <c r="D47" s="892"/>
      <c r="E47" s="892"/>
      <c r="F47" s="892"/>
      <c r="G47" s="893"/>
      <c r="J47" s="10" t="s">
        <v>911</v>
      </c>
      <c r="L47" s="10"/>
      <c r="O47" s="1"/>
      <c r="P47" s="1"/>
      <c r="Q47" s="1"/>
      <c r="R47" s="1"/>
      <c r="S47" s="1"/>
      <c r="T47" s="1"/>
      <c r="U47" s="1"/>
      <c r="V47" s="1"/>
      <c r="W47" s="1"/>
      <c r="X47" s="1"/>
    </row>
    <row r="48" spans="2:24" ht="15.75" customHeight="1">
      <c r="B48" s="454" t="s">
        <v>912</v>
      </c>
      <c r="E48" s="21"/>
      <c r="F48" s="22"/>
      <c r="G48" s="2"/>
      <c r="J48" s="10" t="s">
        <v>913</v>
      </c>
      <c r="L48" s="10"/>
      <c r="O48" s="1"/>
      <c r="P48" s="1"/>
      <c r="Q48" s="1"/>
      <c r="R48" s="1"/>
      <c r="S48" s="1"/>
      <c r="T48" s="1"/>
      <c r="U48" s="1"/>
      <c r="V48" s="1"/>
      <c r="W48" s="1"/>
      <c r="X48" s="1"/>
    </row>
    <row r="49" spans="5:24" ht="15.75" customHeight="1">
      <c r="E49" s="21"/>
      <c r="F49" s="22"/>
      <c r="J49" s="10" t="s">
        <v>914</v>
      </c>
      <c r="L49" s="10"/>
      <c r="O49" s="1"/>
      <c r="P49" s="1"/>
      <c r="Q49" s="1"/>
      <c r="R49" s="1"/>
      <c r="S49" s="1"/>
      <c r="T49" s="1"/>
      <c r="U49" s="1"/>
      <c r="V49" s="1"/>
      <c r="W49" s="1"/>
      <c r="X49" s="1"/>
    </row>
    <row r="50" spans="5:24" ht="15.75" customHeight="1">
      <c r="E50" s="21"/>
      <c r="F50" s="22"/>
      <c r="J50" s="10" t="s">
        <v>915</v>
      </c>
      <c r="O50" s="1"/>
      <c r="P50" s="1"/>
      <c r="Q50" s="1"/>
      <c r="R50" s="1"/>
      <c r="S50" s="1"/>
      <c r="T50" s="1"/>
      <c r="U50" s="1"/>
      <c r="V50" s="1"/>
      <c r="W50" s="1"/>
      <c r="X50" s="1"/>
    </row>
    <row r="51" spans="5:24" ht="15.75" customHeight="1">
      <c r="E51" s="21"/>
      <c r="F51" s="22"/>
      <c r="K51" s="41"/>
      <c r="O51" s="1"/>
      <c r="P51" s="1"/>
      <c r="Q51" s="1"/>
      <c r="R51" s="1"/>
      <c r="S51" s="1"/>
      <c r="T51" s="1"/>
      <c r="U51" s="1"/>
      <c r="V51" s="1"/>
      <c r="W51" s="1"/>
      <c r="X51" s="1"/>
    </row>
    <row r="52" spans="5:24" ht="15.75" customHeight="1">
      <c r="E52" s="21"/>
      <c r="F52" s="22"/>
      <c r="I52" s="9" t="s">
        <v>246</v>
      </c>
      <c r="J52" s="155" t="s">
        <v>916</v>
      </c>
      <c r="K52" s="41"/>
      <c r="O52" s="1"/>
      <c r="P52" s="1"/>
      <c r="Q52" s="1"/>
      <c r="R52" s="1"/>
      <c r="S52" s="1"/>
      <c r="T52" s="1"/>
      <c r="U52" s="1"/>
      <c r="V52" s="1"/>
      <c r="W52" s="1"/>
      <c r="X52" s="1"/>
    </row>
    <row r="53" spans="5:24" ht="15.75" customHeight="1">
      <c r="E53" s="21"/>
      <c r="F53" s="22"/>
      <c r="J53" s="155" t="s">
        <v>249</v>
      </c>
      <c r="K53" s="41"/>
      <c r="O53" s="1"/>
      <c r="P53" s="1"/>
      <c r="Q53" s="1"/>
      <c r="R53" s="1"/>
      <c r="S53" s="1"/>
      <c r="T53" s="1"/>
      <c r="U53" s="1"/>
      <c r="V53" s="1"/>
      <c r="W53" s="1"/>
      <c r="X53" s="1"/>
    </row>
    <row r="54" spans="5:24" ht="15.75" customHeight="1">
      <c r="E54" s="21"/>
      <c r="F54" s="22"/>
      <c r="J54" s="155" t="s">
        <v>248</v>
      </c>
      <c r="O54" s="1"/>
      <c r="P54" s="1"/>
      <c r="Q54" s="1"/>
      <c r="R54" s="1"/>
      <c r="S54" s="1"/>
      <c r="T54" s="1"/>
      <c r="U54" s="1"/>
      <c r="V54" s="1"/>
      <c r="W54" s="1"/>
      <c r="X54" s="1"/>
    </row>
    <row r="55" spans="5:24" ht="15.75" customHeight="1">
      <c r="E55" s="21"/>
      <c r="F55" s="22"/>
      <c r="I55" s="9" t="s">
        <v>247</v>
      </c>
      <c r="J55" s="155" t="s">
        <v>917</v>
      </c>
      <c r="K55" s="41"/>
      <c r="O55" s="1"/>
      <c r="P55" s="1"/>
      <c r="Q55" s="1"/>
      <c r="R55" s="1"/>
      <c r="S55" s="1"/>
      <c r="T55" s="1"/>
      <c r="U55" s="1"/>
      <c r="V55" s="1"/>
      <c r="W55" s="1"/>
      <c r="X55" s="1"/>
    </row>
    <row r="56" spans="5:24" ht="15.75" customHeight="1">
      <c r="J56" s="31" t="s">
        <v>250</v>
      </c>
      <c r="K56" s="41"/>
      <c r="O56" s="1"/>
      <c r="P56" s="1"/>
      <c r="Q56" s="1"/>
      <c r="R56" s="1"/>
      <c r="S56" s="1"/>
      <c r="T56" s="1"/>
      <c r="U56" s="1"/>
      <c r="V56" s="1"/>
      <c r="W56" s="1"/>
      <c r="X56" s="1"/>
    </row>
    <row r="57" spans="5:24" ht="15.75" customHeight="1">
      <c r="J57" s="155" t="s">
        <v>251</v>
      </c>
      <c r="K57" s="41"/>
      <c r="O57" s="1"/>
      <c r="P57" s="1"/>
      <c r="Q57" s="1"/>
      <c r="R57" s="1"/>
      <c r="S57" s="1"/>
      <c r="T57" s="1"/>
      <c r="U57" s="1"/>
      <c r="V57" s="1"/>
      <c r="W57" s="1"/>
      <c r="X57" s="1"/>
    </row>
    <row r="58" spans="5:24" ht="36" customHeight="1">
      <c r="J58" s="155" t="s">
        <v>918</v>
      </c>
      <c r="K58" s="41"/>
      <c r="O58" s="1"/>
      <c r="P58" s="1"/>
      <c r="Q58" s="1"/>
      <c r="R58" s="1"/>
      <c r="S58" s="1"/>
      <c r="T58" s="1"/>
      <c r="U58" s="1"/>
      <c r="V58" s="1"/>
      <c r="W58" s="1"/>
      <c r="X58" s="1"/>
    </row>
    <row r="59" spans="5:24" ht="38.65" customHeight="1">
      <c r="J59" s="535" t="s">
        <v>919</v>
      </c>
      <c r="K59" s="41"/>
      <c r="O59" s="1"/>
      <c r="P59" s="1"/>
      <c r="Q59" s="1"/>
      <c r="R59" s="1"/>
      <c r="S59" s="1"/>
      <c r="T59" s="1"/>
      <c r="U59" s="1"/>
      <c r="V59" s="1"/>
      <c r="W59" s="1"/>
      <c r="X59" s="1"/>
    </row>
    <row r="60" spans="5:24" ht="50.65" customHeight="1">
      <c r="I60" s="536" t="s">
        <v>920</v>
      </c>
      <c r="J60" s="36" t="str">
        <f ca="1">(IFERROR(OFFSET(P7,MATCH(H13,O7:O12,0)-1,MATCH(H14,P6:R6,0)-1),"0"))</f>
        <v>0</v>
      </c>
      <c r="K60" s="41"/>
      <c r="O60" s="1"/>
      <c r="P60" s="1"/>
      <c r="Q60" s="1"/>
      <c r="R60" s="1"/>
      <c r="S60" s="1"/>
      <c r="T60" s="1"/>
      <c r="U60" s="1"/>
      <c r="V60" s="1"/>
      <c r="W60" s="1"/>
      <c r="X60" s="1"/>
    </row>
    <row r="61" spans="5:24" ht="51.6" customHeight="1">
      <c r="I61" s="537" t="s">
        <v>921</v>
      </c>
      <c r="J61" s="37" t="str">
        <f ca="1">(IFERROR(OFFSET(T7,MATCH(H13,S7:S12,0)-1,MATCH(H15,T6:X6,0)-1),"0"))</f>
        <v>0</v>
      </c>
      <c r="K61" s="41"/>
      <c r="O61" s="1"/>
      <c r="P61" s="1"/>
      <c r="Q61" s="1"/>
      <c r="R61" s="1"/>
      <c r="S61" s="1"/>
      <c r="T61" s="1"/>
      <c r="U61" s="1"/>
      <c r="V61" s="1"/>
      <c r="W61" s="1"/>
      <c r="X61" s="1"/>
    </row>
    <row r="62" spans="5:24" ht="28.15" customHeight="1">
      <c r="I62" s="537" t="s">
        <v>922</v>
      </c>
      <c r="J62" s="37" t="str">
        <f ca="1">(IFERROR(OFFSET(P7,MATCH(H16,O7:O12,0)-1,MATCH(H17,P6:R6,0)-1),"0"))</f>
        <v>0</v>
      </c>
      <c r="K62" s="41"/>
      <c r="O62" s="1"/>
      <c r="P62" s="1"/>
      <c r="Q62" s="1"/>
      <c r="R62" s="1"/>
      <c r="S62" s="1"/>
      <c r="T62" s="1"/>
      <c r="U62" s="1"/>
      <c r="V62" s="1"/>
      <c r="W62" s="1"/>
      <c r="X62" s="1"/>
    </row>
    <row r="63" spans="5:24" ht="31.15" customHeight="1">
      <c r="I63" s="537" t="s">
        <v>923</v>
      </c>
      <c r="J63" s="37" t="str">
        <f ca="1">(IFERROR(OFFSET(T7,MATCH(H16,S7:S12,0)-1,MATCH(H18,T6:X6,0)-1),"0"))</f>
        <v>0</v>
      </c>
      <c r="K63" s="41"/>
      <c r="O63" s="1"/>
      <c r="P63" s="1"/>
      <c r="Q63" s="1"/>
      <c r="R63" s="1"/>
      <c r="S63" s="1"/>
      <c r="T63" s="1"/>
      <c r="U63" s="1"/>
      <c r="V63" s="1"/>
      <c r="W63" s="1"/>
      <c r="X63" s="1"/>
    </row>
    <row r="64" spans="5:24" ht="29.1" customHeight="1">
      <c r="I64" s="538" t="s">
        <v>1</v>
      </c>
      <c r="J64" s="38">
        <f ca="1">MAX(J60:J63)</f>
        <v>0</v>
      </c>
      <c r="K64" s="41"/>
      <c r="O64" s="1"/>
      <c r="P64" s="1"/>
      <c r="Q64" s="1"/>
      <c r="R64" s="1"/>
      <c r="S64" s="1"/>
      <c r="T64" s="1"/>
      <c r="U64" s="1"/>
      <c r="V64" s="1"/>
      <c r="W64" s="1"/>
      <c r="X64" s="1"/>
    </row>
    <row r="65" spans="2:30" ht="14.65" customHeight="1">
      <c r="I65" s="9" t="s">
        <v>86</v>
      </c>
      <c r="J65" s="25"/>
      <c r="K65" s="41"/>
      <c r="O65" s="1"/>
      <c r="P65" s="1"/>
      <c r="Q65" s="1"/>
      <c r="R65" s="1"/>
      <c r="S65" s="1"/>
      <c r="T65" s="1"/>
      <c r="U65" s="1"/>
      <c r="V65" s="1"/>
      <c r="W65" s="1"/>
      <c r="X65" s="1"/>
    </row>
    <row r="66" spans="2:30" ht="14.65" customHeight="1">
      <c r="I66" s="9" t="s">
        <v>87</v>
      </c>
      <c r="J66" s="10" t="s">
        <v>88</v>
      </c>
      <c r="O66" s="1"/>
      <c r="P66" s="1"/>
      <c r="Q66" s="1"/>
      <c r="R66" s="1"/>
      <c r="S66" s="1"/>
      <c r="T66" s="1"/>
      <c r="U66" s="1"/>
      <c r="V66" s="1"/>
      <c r="W66" s="1"/>
      <c r="X66" s="1"/>
    </row>
    <row r="67" spans="2:30" ht="14.65" customHeight="1">
      <c r="J67" s="10" t="s">
        <v>89</v>
      </c>
      <c r="O67" s="1"/>
      <c r="P67" s="1"/>
      <c r="Q67" s="1"/>
      <c r="R67" s="1"/>
      <c r="S67" s="1"/>
      <c r="T67" s="1"/>
      <c r="U67" s="1"/>
      <c r="V67" s="1"/>
      <c r="W67" s="1"/>
      <c r="X67" s="1"/>
    </row>
    <row r="68" spans="2:30" ht="14.65" customHeight="1">
      <c r="J68" s="10" t="s">
        <v>90</v>
      </c>
      <c r="O68" s="1"/>
      <c r="P68" s="1"/>
      <c r="Q68" s="1"/>
      <c r="R68" s="1"/>
      <c r="S68" s="1"/>
      <c r="T68" s="1"/>
      <c r="U68" s="1"/>
      <c r="V68" s="1"/>
      <c r="W68" s="1"/>
      <c r="X68" s="1"/>
      <c r="AD68" s="26"/>
    </row>
    <row r="69" spans="2:30" ht="14.65" customHeight="1">
      <c r="I69" s="9" t="s">
        <v>95</v>
      </c>
      <c r="J69" s="10" t="s">
        <v>94</v>
      </c>
      <c r="O69" s="1"/>
      <c r="P69" s="1"/>
      <c r="Q69" s="1"/>
      <c r="R69" s="1"/>
      <c r="S69" s="1"/>
      <c r="T69" s="1"/>
      <c r="U69" s="1"/>
      <c r="V69" s="1"/>
      <c r="W69" s="1"/>
      <c r="X69" s="1"/>
      <c r="AD69" s="26"/>
    </row>
    <row r="70" spans="2:30" ht="14.65" customHeight="1">
      <c r="I70" s="9" t="s">
        <v>96</v>
      </c>
      <c r="J70" s="10" t="s">
        <v>99</v>
      </c>
      <c r="O70" s="1"/>
      <c r="P70" s="1"/>
      <c r="Q70" s="1"/>
      <c r="R70" s="1"/>
      <c r="S70" s="1"/>
      <c r="T70" s="1"/>
      <c r="U70" s="1"/>
      <c r="V70" s="1"/>
      <c r="W70" s="1"/>
      <c r="X70" s="1"/>
    </row>
    <row r="71" spans="2:30" ht="14.65" customHeight="1">
      <c r="I71" s="9" t="s">
        <v>97</v>
      </c>
      <c r="J71" s="10" t="s">
        <v>100</v>
      </c>
      <c r="O71" s="1"/>
      <c r="P71" s="1"/>
      <c r="Q71" s="1"/>
      <c r="R71" s="1"/>
      <c r="S71" s="1"/>
      <c r="T71" s="1"/>
      <c r="U71" s="1"/>
      <c r="V71" s="1"/>
      <c r="W71" s="1"/>
      <c r="X71" s="1"/>
    </row>
    <row r="72" spans="2:30" ht="14.65" customHeight="1">
      <c r="I72" s="9" t="s">
        <v>98</v>
      </c>
      <c r="J72" s="10" t="s">
        <v>101</v>
      </c>
      <c r="O72" s="1"/>
      <c r="P72" s="1"/>
      <c r="Q72" s="1"/>
      <c r="R72" s="1"/>
      <c r="S72" s="1"/>
      <c r="T72" s="1"/>
      <c r="U72" s="1"/>
      <c r="V72" s="1"/>
      <c r="W72" s="1"/>
      <c r="X72" s="1"/>
    </row>
    <row r="73" spans="2:30" ht="14.65" customHeight="1">
      <c r="H73" s="3"/>
      <c r="I73" s="3"/>
      <c r="J73" s="3"/>
      <c r="K73" s="40"/>
      <c r="L73" s="3"/>
      <c r="O73" s="1"/>
      <c r="P73" s="1"/>
      <c r="Q73" s="1"/>
      <c r="R73" s="1"/>
      <c r="S73" s="1"/>
      <c r="T73" s="1"/>
      <c r="U73" s="1"/>
      <c r="V73" s="1"/>
      <c r="W73" s="1"/>
      <c r="X73" s="1"/>
    </row>
    <row r="74" spans="2:30" ht="14.65" customHeight="1">
      <c r="H74" s="3"/>
      <c r="I74" s="3"/>
      <c r="J74" s="3"/>
      <c r="K74" s="40"/>
      <c r="L74" s="3"/>
      <c r="O74" s="1"/>
      <c r="P74" s="1"/>
      <c r="Q74" s="1"/>
      <c r="R74" s="1"/>
      <c r="S74" s="1"/>
      <c r="T74" s="1"/>
      <c r="U74" s="1"/>
      <c r="V74" s="1"/>
      <c r="W74" s="1"/>
      <c r="X74" s="1"/>
    </row>
    <row r="75" spans="2:30" ht="14.65" customHeight="1">
      <c r="H75" s="3"/>
      <c r="I75" s="3" t="s">
        <v>67</v>
      </c>
      <c r="J75" s="3"/>
      <c r="K75" s="40"/>
      <c r="L75" s="3"/>
      <c r="O75" s="1"/>
      <c r="P75" s="1"/>
      <c r="Q75" s="1"/>
      <c r="R75" s="1"/>
      <c r="S75" s="1"/>
      <c r="T75" s="1"/>
      <c r="U75" s="1"/>
      <c r="V75" s="1"/>
      <c r="W75" s="1"/>
      <c r="X75" s="1"/>
    </row>
    <row r="76" spans="2:30" ht="14.65" customHeight="1">
      <c r="H76" s="3"/>
      <c r="I76" s="3" t="s">
        <v>219</v>
      </c>
      <c r="J76" s="3">
        <f>SUM(F26:F26)</f>
        <v>0</v>
      </c>
      <c r="K76" s="40"/>
      <c r="L76" s="3"/>
      <c r="O76" s="1"/>
      <c r="P76" s="1"/>
      <c r="Q76" s="1"/>
      <c r="R76" s="1"/>
      <c r="S76" s="1"/>
      <c r="T76" s="1"/>
      <c r="U76" s="1"/>
      <c r="V76" s="1"/>
      <c r="W76" s="1"/>
      <c r="X76" s="1"/>
    </row>
    <row r="77" spans="2:30" ht="14.65" customHeight="1">
      <c r="H77" s="3"/>
      <c r="I77" s="3">
        <f>(_xlfn.IFS(J76&lt;4.5,J76,J76&gt;4.5,"4"))</f>
        <v>0</v>
      </c>
      <c r="J77" s="3" t="str" cm="1">
        <f t="array" ref="J77">(_xlfn.IFS(J38&lt;4.5,J38,J38&gt;4.5,"4"))</f>
        <v>4</v>
      </c>
      <c r="K77" s="40"/>
      <c r="L77" s="3"/>
      <c r="O77" s="1"/>
      <c r="P77" s="1"/>
      <c r="Q77" s="1"/>
      <c r="R77" s="1"/>
      <c r="S77" s="1"/>
      <c r="T77" s="1"/>
      <c r="U77" s="1"/>
      <c r="V77" s="1"/>
      <c r="W77" s="1"/>
      <c r="X77" s="1"/>
    </row>
    <row r="78" spans="2:30" ht="14.65" customHeight="1">
      <c r="O78" s="1"/>
      <c r="P78" s="1"/>
      <c r="Q78" s="1"/>
      <c r="R78" s="1"/>
      <c r="S78" s="1"/>
      <c r="T78" s="1"/>
      <c r="U78" s="1"/>
      <c r="V78" s="1"/>
      <c r="W78" s="1"/>
      <c r="X78" s="1"/>
    </row>
    <row r="79" spans="2:30" ht="14.65" customHeight="1" thickBot="1">
      <c r="H79" s="539"/>
      <c r="I79" s="539"/>
      <c r="J79" s="539"/>
      <c r="K79" s="540"/>
      <c r="L79" s="541"/>
      <c r="O79" s="1"/>
      <c r="P79" s="1"/>
      <c r="Q79" s="1"/>
      <c r="R79" s="1"/>
      <c r="S79" s="1"/>
      <c r="T79" s="1"/>
      <c r="U79" s="1"/>
      <c r="V79" s="1"/>
      <c r="W79" s="1"/>
      <c r="X79" s="1"/>
    </row>
    <row r="80" spans="2:30" ht="33" customHeight="1" thickBot="1">
      <c r="B80" s="860" t="s">
        <v>831</v>
      </c>
      <c r="C80" s="861"/>
      <c r="D80" s="558" t="s">
        <v>832</v>
      </c>
      <c r="E80" s="626" t="s">
        <v>833</v>
      </c>
      <c r="F80" s="627"/>
      <c r="G80" s="559" t="s">
        <v>834</v>
      </c>
      <c r="H80" s="539"/>
      <c r="I80" s="539"/>
      <c r="J80" s="539"/>
      <c r="K80" s="542"/>
      <c r="L80" s="541"/>
      <c r="O80" s="1"/>
      <c r="P80" s="41"/>
      <c r="Q80" s="41"/>
      <c r="R80" s="1"/>
      <c r="S80" s="1"/>
      <c r="T80" s="1"/>
      <c r="U80" s="1"/>
      <c r="V80" s="1"/>
      <c r="W80" s="1"/>
      <c r="X80" s="1"/>
    </row>
    <row r="81" spans="2:24" ht="153" customHeight="1" thickTop="1">
      <c r="B81" s="591" t="s">
        <v>835</v>
      </c>
      <c r="C81" s="592"/>
      <c r="D81" s="560" t="s">
        <v>836</v>
      </c>
      <c r="E81" s="591" t="s">
        <v>837</v>
      </c>
      <c r="F81" s="592"/>
      <c r="G81" s="560" t="s">
        <v>842</v>
      </c>
      <c r="H81" s="539"/>
      <c r="I81" s="539"/>
      <c r="J81" s="539"/>
      <c r="K81" s="542"/>
      <c r="L81" s="541"/>
      <c r="O81" s="1"/>
      <c r="P81" s="41"/>
      <c r="Q81" s="41"/>
      <c r="R81" s="1"/>
      <c r="S81" s="1"/>
      <c r="T81" s="1"/>
      <c r="U81" s="1"/>
      <c r="V81" s="1"/>
      <c r="W81" s="1"/>
      <c r="X81" s="1"/>
    </row>
    <row r="82" spans="2:24" ht="60" customHeight="1" thickBot="1">
      <c r="B82" s="862" t="s">
        <v>838</v>
      </c>
      <c r="C82" s="863"/>
      <c r="D82" s="561" t="s">
        <v>839</v>
      </c>
      <c r="E82" s="562" t="s">
        <v>840</v>
      </c>
      <c r="F82" s="563"/>
      <c r="G82" s="564" t="s">
        <v>841</v>
      </c>
      <c r="H82" s="539"/>
      <c r="I82" s="539"/>
      <c r="J82" s="539"/>
      <c r="K82" s="542"/>
      <c r="L82" s="541"/>
      <c r="O82" s="1"/>
      <c r="P82" s="41"/>
      <c r="Q82" s="41"/>
      <c r="R82" s="1"/>
      <c r="S82" s="1"/>
      <c r="T82" s="1"/>
      <c r="U82" s="1"/>
      <c r="V82" s="1"/>
      <c r="W82" s="1"/>
      <c r="X82" s="1"/>
    </row>
    <row r="83" spans="2:24" ht="14.65" customHeight="1">
      <c r="H83" s="539"/>
      <c r="I83" s="539"/>
      <c r="J83" s="539"/>
      <c r="K83" s="540"/>
      <c r="L83" s="541"/>
      <c r="O83" s="1"/>
      <c r="P83" s="1"/>
      <c r="Q83" s="1"/>
      <c r="R83" s="1"/>
      <c r="S83" s="1"/>
      <c r="T83" s="1"/>
      <c r="U83" s="1"/>
      <c r="V83" s="1"/>
      <c r="W83" s="1"/>
      <c r="X83" s="1"/>
    </row>
    <row r="84" spans="2:24" ht="14.65" customHeight="1">
      <c r="G84" s="5"/>
      <c r="H84" s="539"/>
      <c r="I84" s="543"/>
      <c r="J84" s="543"/>
      <c r="K84" s="544"/>
      <c r="L84" s="543"/>
      <c r="O84" s="1"/>
      <c r="P84" s="1"/>
      <c r="Q84" s="1"/>
      <c r="R84" s="1"/>
      <c r="S84" s="1"/>
      <c r="T84" s="1"/>
      <c r="U84" s="1"/>
      <c r="V84" s="1"/>
      <c r="W84" s="1"/>
      <c r="X84" s="1"/>
    </row>
    <row r="85" spans="2:24" ht="14.65" customHeight="1">
      <c r="G85" s="39"/>
      <c r="H85" s="539"/>
      <c r="I85" s="12"/>
      <c r="J85" s="12"/>
      <c r="K85" s="540"/>
      <c r="L85" s="12"/>
      <c r="O85" s="1"/>
      <c r="P85" s="1"/>
      <c r="Q85" s="1"/>
      <c r="R85" s="1"/>
      <c r="S85" s="1"/>
      <c r="T85" s="1"/>
      <c r="U85" s="1"/>
      <c r="V85" s="1"/>
      <c r="W85" s="1"/>
      <c r="X85" s="1"/>
    </row>
    <row r="86" spans="2:24" ht="14.65" customHeight="1">
      <c r="G86" s="39"/>
      <c r="H86" s="539"/>
      <c r="I86" s="12"/>
      <c r="J86" s="12"/>
      <c r="K86" s="540"/>
      <c r="L86" s="12"/>
      <c r="O86" s="1"/>
      <c r="P86" s="1"/>
      <c r="Q86" s="1"/>
      <c r="R86" s="1"/>
      <c r="S86" s="1"/>
      <c r="T86" s="1"/>
      <c r="U86" s="1"/>
      <c r="V86" s="1"/>
      <c r="W86" s="1"/>
      <c r="X86" s="1"/>
    </row>
    <row r="87" spans="2:24" ht="14.65" customHeight="1">
      <c r="G87" s="39"/>
      <c r="H87" s="539"/>
      <c r="I87" s="12"/>
      <c r="J87" s="12"/>
      <c r="K87" s="540"/>
      <c r="L87" s="12"/>
      <c r="O87" s="1"/>
      <c r="P87" s="1"/>
      <c r="Q87" s="1"/>
      <c r="R87" s="1"/>
      <c r="S87" s="1"/>
      <c r="T87" s="1"/>
      <c r="U87" s="1"/>
      <c r="V87" s="1"/>
      <c r="W87" s="1"/>
      <c r="X87" s="1"/>
    </row>
    <row r="88" spans="2:24" ht="14.65" customHeight="1">
      <c r="H88" s="539"/>
      <c r="I88" s="12"/>
      <c r="J88" s="12"/>
      <c r="K88" s="540"/>
      <c r="L88" s="12"/>
      <c r="O88" s="1"/>
      <c r="P88" s="1"/>
      <c r="Q88" s="1"/>
      <c r="R88" s="1"/>
      <c r="S88" s="1"/>
      <c r="T88" s="1"/>
      <c r="U88" s="1"/>
      <c r="V88" s="1"/>
      <c r="W88" s="1"/>
      <c r="X88" s="1"/>
    </row>
    <row r="89" spans="2:24" ht="14.65" customHeight="1">
      <c r="H89" s="539"/>
      <c r="I89" s="12"/>
      <c r="J89" s="12"/>
      <c r="K89" s="540"/>
      <c r="L89" s="12"/>
      <c r="O89" s="1"/>
      <c r="P89" s="1"/>
      <c r="Q89" s="1"/>
      <c r="R89" s="1"/>
      <c r="S89" s="1"/>
      <c r="T89" s="1"/>
      <c r="U89" s="1"/>
      <c r="V89" s="1"/>
      <c r="W89" s="1"/>
      <c r="X89" s="1"/>
    </row>
    <row r="90" spans="2:24" ht="14.65" customHeight="1">
      <c r="H90" s="539"/>
      <c r="I90" s="545"/>
      <c r="J90" s="12"/>
      <c r="K90" s="540"/>
      <c r="L90" s="541"/>
      <c r="O90" s="1"/>
      <c r="P90" s="1"/>
      <c r="Q90" s="1"/>
      <c r="R90" s="1"/>
      <c r="S90" s="1"/>
      <c r="T90" s="1"/>
      <c r="U90" s="1"/>
      <c r="V90" s="1"/>
      <c r="W90" s="1"/>
      <c r="X90" s="1"/>
    </row>
    <row r="91" spans="2:24" ht="14.65" customHeight="1">
      <c r="H91" s="539"/>
      <c r="I91" s="545"/>
      <c r="J91" s="545"/>
      <c r="K91" s="546"/>
      <c r="L91" s="541"/>
      <c r="O91" s="1"/>
      <c r="P91" s="1"/>
      <c r="Q91" s="1"/>
      <c r="R91" s="1"/>
      <c r="S91" s="1"/>
      <c r="T91" s="1"/>
      <c r="U91" s="1"/>
      <c r="V91" s="1"/>
      <c r="W91" s="1"/>
      <c r="X91" s="1"/>
    </row>
    <row r="92" spans="2:24" ht="14.65" customHeight="1">
      <c r="H92" s="539"/>
      <c r="I92" s="545"/>
      <c r="J92" s="545"/>
      <c r="K92" s="546"/>
      <c r="L92" s="541"/>
      <c r="O92" s="1"/>
      <c r="P92" s="1"/>
      <c r="Q92" s="1"/>
      <c r="R92" s="1"/>
      <c r="S92" s="1"/>
      <c r="T92" s="1"/>
      <c r="U92" s="1"/>
      <c r="V92" s="1"/>
      <c r="W92" s="1"/>
      <c r="X92" s="1"/>
    </row>
    <row r="93" spans="2:24" ht="14.65" customHeight="1">
      <c r="H93" s="539"/>
      <c r="I93" s="545"/>
      <c r="J93" s="545"/>
      <c r="K93" s="546"/>
      <c r="L93" s="541"/>
      <c r="O93" s="1"/>
      <c r="P93" s="1"/>
      <c r="Q93" s="1"/>
      <c r="R93" s="1"/>
      <c r="S93" s="1"/>
      <c r="T93" s="1"/>
      <c r="U93" s="1"/>
      <c r="V93" s="1"/>
      <c r="W93" s="1"/>
      <c r="X93" s="1"/>
    </row>
    <row r="94" spans="2:24" ht="14.65" customHeight="1">
      <c r="H94" s="539"/>
      <c r="I94" s="545"/>
      <c r="J94" s="545"/>
      <c r="K94" s="546"/>
      <c r="L94" s="541"/>
      <c r="O94" s="1"/>
      <c r="P94" s="1"/>
      <c r="Q94" s="1"/>
      <c r="R94" s="1"/>
      <c r="S94" s="1"/>
      <c r="T94" s="1"/>
      <c r="U94" s="1"/>
      <c r="V94" s="1"/>
      <c r="W94" s="1"/>
      <c r="X94" s="1"/>
    </row>
    <row r="95" spans="2:24" ht="14.65" customHeight="1">
      <c r="H95" s="539"/>
      <c r="I95" s="545"/>
      <c r="J95" s="12"/>
      <c r="K95" s="540"/>
      <c r="L95" s="541"/>
      <c r="O95" s="1"/>
      <c r="P95" s="1"/>
      <c r="Q95" s="1"/>
      <c r="R95" s="1"/>
      <c r="S95" s="1"/>
      <c r="T95" s="1"/>
      <c r="U95" s="1"/>
      <c r="V95" s="1"/>
      <c r="W95" s="1"/>
      <c r="X95" s="1"/>
    </row>
    <row r="96" spans="2:24" ht="14.65" customHeight="1">
      <c r="H96" s="539"/>
      <c r="I96" s="545"/>
      <c r="J96" s="12"/>
      <c r="K96" s="540"/>
      <c r="L96" s="541"/>
      <c r="O96" s="1"/>
      <c r="P96" s="1"/>
      <c r="Q96" s="1"/>
      <c r="R96" s="1"/>
      <c r="S96" s="1"/>
      <c r="T96" s="1"/>
      <c r="U96" s="1"/>
      <c r="V96" s="1"/>
      <c r="W96" s="1"/>
      <c r="X96" s="1"/>
    </row>
    <row r="97" spans="8:24" ht="14.65" customHeight="1">
      <c r="H97" s="539"/>
      <c r="I97" s="545"/>
      <c r="J97" s="12"/>
      <c r="K97" s="540"/>
      <c r="L97" s="541"/>
      <c r="O97" s="1"/>
      <c r="P97" s="1"/>
      <c r="Q97" s="1"/>
      <c r="R97" s="1"/>
      <c r="S97" s="1"/>
      <c r="T97" s="1"/>
      <c r="U97" s="1"/>
      <c r="V97" s="1"/>
      <c r="W97" s="1"/>
      <c r="X97" s="1"/>
    </row>
    <row r="98" spans="8:24" ht="18.75" customHeight="1">
      <c r="H98" s="539"/>
      <c r="I98" s="545"/>
      <c r="J98" s="12"/>
      <c r="K98" s="540"/>
      <c r="L98" s="541"/>
      <c r="O98" s="1"/>
      <c r="P98" s="1"/>
      <c r="Q98" s="1"/>
      <c r="R98" s="1"/>
      <c r="S98" s="1"/>
      <c r="T98" s="1"/>
      <c r="U98" s="1"/>
      <c r="V98" s="1"/>
      <c r="W98" s="1"/>
      <c r="X98" s="1"/>
    </row>
    <row r="99" spans="8:24" ht="14.65" customHeight="1">
      <c r="H99" s="539"/>
      <c r="I99" s="545"/>
      <c r="J99" s="12"/>
      <c r="K99" s="540"/>
      <c r="L99" s="541"/>
      <c r="O99" s="1"/>
      <c r="P99" s="1"/>
      <c r="Q99" s="1"/>
      <c r="R99" s="1"/>
      <c r="S99" s="1"/>
      <c r="T99" s="1"/>
      <c r="U99" s="1"/>
      <c r="V99" s="1"/>
      <c r="W99" s="1"/>
      <c r="X99" s="1"/>
    </row>
    <row r="100" spans="8:24" ht="14.65" customHeight="1">
      <c r="H100" s="539"/>
      <c r="I100" s="545"/>
      <c r="J100" s="12"/>
      <c r="K100" s="540"/>
      <c r="L100" s="541"/>
    </row>
    <row r="101" spans="8:24" ht="14.65" customHeight="1">
      <c r="H101" s="539"/>
      <c r="I101" s="545"/>
      <c r="J101" s="12"/>
      <c r="K101" s="540"/>
      <c r="L101" s="541"/>
    </row>
    <row r="102" spans="8:24" ht="14.65" customHeight="1">
      <c r="H102" s="539"/>
      <c r="I102" s="545"/>
      <c r="J102" s="12"/>
      <c r="K102" s="540"/>
      <c r="L102" s="541"/>
    </row>
    <row r="103" spans="8:24" ht="14.65" customHeight="1">
      <c r="H103" s="539"/>
      <c r="I103" s="12"/>
      <c r="J103" s="12"/>
      <c r="K103" s="540"/>
      <c r="L103" s="12"/>
      <c r="M103" s="10"/>
      <c r="N103" s="10"/>
    </row>
    <row r="104" spans="8:24" ht="14.65" customHeight="1">
      <c r="H104" s="539"/>
      <c r="I104" s="12"/>
      <c r="J104" s="12"/>
      <c r="K104" s="540"/>
      <c r="L104" s="12"/>
      <c r="M104" s="10"/>
      <c r="N104" s="10"/>
    </row>
    <row r="105" spans="8:24" ht="14.65" customHeight="1">
      <c r="H105" s="539"/>
      <c r="I105" s="12"/>
      <c r="J105" s="12"/>
      <c r="K105" s="540"/>
      <c r="L105" s="12"/>
      <c r="M105" s="10"/>
      <c r="N105" s="10"/>
    </row>
    <row r="106" spans="8:24" ht="14.65" customHeight="1">
      <c r="H106" s="539"/>
      <c r="I106" s="12"/>
      <c r="J106" s="12"/>
      <c r="K106" s="540"/>
      <c r="L106" s="12"/>
      <c r="M106" s="10"/>
      <c r="N106" s="10"/>
    </row>
    <row r="107" spans="8:24" ht="14.65" customHeight="1">
      <c r="H107" s="539"/>
      <c r="I107" s="12"/>
      <c r="J107" s="12"/>
      <c r="K107" s="540"/>
      <c r="L107" s="12"/>
      <c r="M107" s="10"/>
      <c r="N107" s="10"/>
    </row>
    <row r="108" spans="8:24" ht="14.65" customHeight="1">
      <c r="H108" s="539"/>
      <c r="I108" s="12"/>
      <c r="J108" s="12"/>
      <c r="K108" s="540"/>
      <c r="L108" s="12"/>
      <c r="M108" s="10"/>
      <c r="N108" s="10"/>
    </row>
  </sheetData>
  <sheetProtection algorithmName="SHA-512" hashValue="stZQoOvX7p5joElac+vfv5XexiOg9iNsx2GmPyVE8y+38q4azjni4zFEsVzjg8kinbJZYAGmqZ+kHScgiVlM4g==" saltValue="NPHeEnFKh2bMmTT6dIZkAw==" spinCount="100000" sheet="1"/>
  <mergeCells count="91">
    <mergeCell ref="C2:F2"/>
    <mergeCell ref="L2:X2"/>
    <mergeCell ref="C3:G3"/>
    <mergeCell ref="I3:I11"/>
    <mergeCell ref="L3:N3"/>
    <mergeCell ref="O3:R3"/>
    <mergeCell ref="S3:X3"/>
    <mergeCell ref="B4:G4"/>
    <mergeCell ref="M4:N6"/>
    <mergeCell ref="O4:R4"/>
    <mergeCell ref="S4:X4"/>
    <mergeCell ref="C5:G5"/>
    <mergeCell ref="L5:L12"/>
    <mergeCell ref="O5:O6"/>
    <mergeCell ref="S5:S6"/>
    <mergeCell ref="C6:D6"/>
    <mergeCell ref="F6:G6"/>
    <mergeCell ref="C7:D7"/>
    <mergeCell ref="F7:G7"/>
    <mergeCell ref="M7:N7"/>
    <mergeCell ref="B8:B10"/>
    <mergeCell ref="C8:D8"/>
    <mergeCell ref="E8:G8"/>
    <mergeCell ref="M8:N8"/>
    <mergeCell ref="C9:D9"/>
    <mergeCell ref="F9:F10"/>
    <mergeCell ref="G9:G10"/>
    <mergeCell ref="M9:N9"/>
    <mergeCell ref="C10:D10"/>
    <mergeCell ref="M10:N10"/>
    <mergeCell ref="B11:B19"/>
    <mergeCell ref="C11:D11"/>
    <mergeCell ref="E11:G11"/>
    <mergeCell ref="M11:N11"/>
    <mergeCell ref="C12:E12"/>
    <mergeCell ref="F12:G12"/>
    <mergeCell ref="M12:N12"/>
    <mergeCell ref="C13:C15"/>
    <mergeCell ref="F13:G13"/>
    <mergeCell ref="L13:O13"/>
    <mergeCell ref="C19:D19"/>
    <mergeCell ref="F19:G19"/>
    <mergeCell ref="C24:D24"/>
    <mergeCell ref="P13:T13"/>
    <mergeCell ref="G14:G15"/>
    <mergeCell ref="L14:X15"/>
    <mergeCell ref="C16:C18"/>
    <mergeCell ref="F16:G16"/>
    <mergeCell ref="G17:G18"/>
    <mergeCell ref="E20:G20"/>
    <mergeCell ref="C21:E21"/>
    <mergeCell ref="C22:D22"/>
    <mergeCell ref="E22:G22"/>
    <mergeCell ref="C23:E23"/>
    <mergeCell ref="B32:B33"/>
    <mergeCell ref="C32:D32"/>
    <mergeCell ref="E32:G32"/>
    <mergeCell ref="C33:E33"/>
    <mergeCell ref="E24:G24"/>
    <mergeCell ref="C25:E25"/>
    <mergeCell ref="B26:B31"/>
    <mergeCell ref="C26:D26"/>
    <mergeCell ref="E26:G26"/>
    <mergeCell ref="D27:E27"/>
    <mergeCell ref="F27:F30"/>
    <mergeCell ref="G27:G30"/>
    <mergeCell ref="D28:E28"/>
    <mergeCell ref="D29:E29"/>
    <mergeCell ref="B20:B25"/>
    <mergeCell ref="C20:D20"/>
    <mergeCell ref="F40:G40"/>
    <mergeCell ref="F41:G41"/>
    <mergeCell ref="C42:D44"/>
    <mergeCell ref="D30:E30"/>
    <mergeCell ref="C31:G31"/>
    <mergeCell ref="B81:C81"/>
    <mergeCell ref="E81:F81"/>
    <mergeCell ref="B82:C82"/>
    <mergeCell ref="E42:G42"/>
    <mergeCell ref="E43:G43"/>
    <mergeCell ref="E44:G44"/>
    <mergeCell ref="B45:G47"/>
    <mergeCell ref="B80:C80"/>
    <mergeCell ref="E80:F80"/>
    <mergeCell ref="B34:B44"/>
    <mergeCell ref="F34:G34"/>
    <mergeCell ref="F35:G35"/>
    <mergeCell ref="F36:G36"/>
    <mergeCell ref="F37:G37"/>
    <mergeCell ref="F38:G38"/>
    <mergeCell ref="F39:G39"/>
  </mergeCells>
  <conditionalFormatting sqref="B2">
    <cfRule type="colorScale" priority="22">
      <colorScale>
        <cfvo type="min"/>
        <cfvo type="percentile" val="50"/>
        <cfvo type="max"/>
        <color rgb="FF63BE7B"/>
        <color rgb="FFFFEB84"/>
        <color rgb="FFF8696B"/>
      </colorScale>
    </cfRule>
  </conditionalFormatting>
  <conditionalFormatting sqref="B4">
    <cfRule type="colorScale" priority="21">
      <colorScale>
        <cfvo type="min"/>
        <cfvo type="percentile" val="50"/>
        <cfvo type="max"/>
        <color rgb="FF63BE7B"/>
        <color rgb="FFFFEB84"/>
        <color rgb="FFF8696B"/>
      </colorScale>
    </cfRule>
  </conditionalFormatting>
  <conditionalFormatting sqref="B5:B7">
    <cfRule type="colorScale" priority="20">
      <colorScale>
        <cfvo type="min"/>
        <cfvo type="percentile" val="50"/>
        <cfvo type="max"/>
        <color rgb="FF63BE7B"/>
        <color rgb="FFFFEB84"/>
        <color rgb="FFF8696B"/>
      </colorScale>
    </cfRule>
  </conditionalFormatting>
  <conditionalFormatting sqref="B8">
    <cfRule type="colorScale" priority="18">
      <colorScale>
        <cfvo type="min"/>
        <cfvo type="percentile" val="50"/>
        <cfvo type="max"/>
        <color rgb="FF63BE7B"/>
        <color rgb="FFFFEB84"/>
        <color rgb="FFF8696B"/>
      </colorScale>
    </cfRule>
  </conditionalFormatting>
  <conditionalFormatting sqref="B11">
    <cfRule type="colorScale" priority="17">
      <colorScale>
        <cfvo type="min"/>
        <cfvo type="percentile" val="50"/>
        <cfvo type="max"/>
        <color rgb="FF63BE7B"/>
        <color rgb="FFFFEB84"/>
        <color rgb="FFF8696B"/>
      </colorScale>
    </cfRule>
  </conditionalFormatting>
  <conditionalFormatting sqref="B20">
    <cfRule type="colorScale" priority="16">
      <colorScale>
        <cfvo type="min"/>
        <cfvo type="percentile" val="50"/>
        <cfvo type="max"/>
        <color rgb="FF63BE7B"/>
        <color rgb="FFFFEB84"/>
        <color rgb="FFF8696B"/>
      </colorScale>
    </cfRule>
  </conditionalFormatting>
  <conditionalFormatting sqref="B26">
    <cfRule type="colorScale" priority="15">
      <colorScale>
        <cfvo type="min"/>
        <cfvo type="percentile" val="50"/>
        <cfvo type="max"/>
        <color rgb="FF63BE7B"/>
        <color rgb="FFFFEB84"/>
        <color rgb="FFF8696B"/>
      </colorScale>
    </cfRule>
  </conditionalFormatting>
  <conditionalFormatting sqref="B32">
    <cfRule type="colorScale" priority="14">
      <colorScale>
        <cfvo type="min"/>
        <cfvo type="percentile" val="50"/>
        <cfvo type="max"/>
        <color rgb="FF63BE7B"/>
        <color rgb="FFFFEB84"/>
        <color rgb="FFF8696B"/>
      </colorScale>
    </cfRule>
  </conditionalFormatting>
  <conditionalFormatting sqref="B34">
    <cfRule type="colorScale" priority="13">
      <colorScale>
        <cfvo type="min"/>
        <cfvo type="percentile" val="50"/>
        <cfvo type="max"/>
        <color rgb="FF63BE7B"/>
        <color rgb="FFFFEB84"/>
        <color rgb="FFF8696B"/>
      </colorScale>
    </cfRule>
  </conditionalFormatting>
  <conditionalFormatting sqref="C31:G31">
    <cfRule type="containsText" dxfId="33" priority="6" operator="containsText" text="Please">
      <formula>NOT(ISERROR(SEARCH("Please",C31)))</formula>
    </cfRule>
  </conditionalFormatting>
  <conditionalFormatting sqref="E6:E7">
    <cfRule type="colorScale" priority="19">
      <colorScale>
        <cfvo type="min"/>
        <cfvo type="percentile" val="50"/>
        <cfvo type="max"/>
        <color rgb="FF63BE7B"/>
        <color rgb="FFFFEB84"/>
        <color rgb="FFF8696B"/>
      </colorScale>
    </cfRule>
  </conditionalFormatting>
  <conditionalFormatting sqref="E43">
    <cfRule type="containsText" dxfId="32" priority="1" operator="containsText" text="No Data">
      <formula>NOT(ISERROR(SEARCH("No Data",E43)))</formula>
    </cfRule>
    <cfRule type="cellIs" dxfId="31" priority="2" operator="greaterThan">
      <formula>99.99</formula>
    </cfRule>
    <cfRule type="cellIs" dxfId="30" priority="3" operator="between">
      <formula>50.99</formula>
      <formula>100.99</formula>
    </cfRule>
    <cfRule type="cellIs" dxfId="29" priority="4" operator="between">
      <formula>19.99</formula>
      <formula>50.99</formula>
    </cfRule>
    <cfRule type="cellIs" dxfId="28" priority="5" operator="between">
      <formula>0</formula>
      <formula>19.99</formula>
    </cfRule>
  </conditionalFormatting>
  <conditionalFormatting sqref="E44">
    <cfRule type="colorScale" priority="12">
      <colorScale>
        <cfvo type="min"/>
        <cfvo type="percentile" val="50"/>
        <cfvo type="max"/>
        <color rgb="FF63BE7B"/>
        <color rgb="FFFFEB84"/>
        <color rgb="FFF8696B"/>
      </colorScale>
    </cfRule>
  </conditionalFormatting>
  <conditionalFormatting sqref="F13:G13">
    <cfRule type="containsText" dxfId="27" priority="10" operator="containsText" text="Please">
      <formula>NOT(ISERROR(SEARCH("Please",F13)))</formula>
    </cfRule>
    <cfRule type="containsText" dxfId="26" priority="11" operator="containsText" text="Holding">
      <formula>NOT(ISERROR(SEARCH("Holding",F13)))</formula>
    </cfRule>
  </conditionalFormatting>
  <conditionalFormatting sqref="F16:G16">
    <cfRule type="containsText" dxfId="25" priority="8" operator="containsText" text="Please">
      <formula>NOT(ISERROR(SEARCH("Please",F16)))</formula>
    </cfRule>
    <cfRule type="containsText" dxfId="24" priority="9" operator="containsText" text="Holding">
      <formula>NOT(ISERROR(SEARCH("Holding",F16)))</formula>
    </cfRule>
  </conditionalFormatting>
  <conditionalFormatting sqref="F19:G19">
    <cfRule type="containsText" dxfId="23" priority="7" operator="containsText" text="case">
      <formula>NOT(ISERROR(SEARCH("case",F19)))</formula>
    </cfRule>
  </conditionalFormatting>
  <dataValidations count="13">
    <dataValidation allowBlank="1" showInputMessage="1" showErrorMessage="1" promptTitle="Important note!" prompt="Please see the note above" sqref="E43:G43" xr:uid="{2753A76A-8CB8-424D-81E5-9F91F3333DC3}"/>
    <dataValidation type="list" allowBlank="1" showInputMessage="1" showErrorMessage="1" sqref="C23:E23" xr:uid="{1A81B8C5-D321-4C31-921B-921B5EA833A1}">
      <formula1>$J$28:$J$31</formula1>
    </dataValidation>
    <dataValidation type="list" allowBlank="1" showInputMessage="1" showErrorMessage="1" sqref="E17 E14" xr:uid="{34D53131-129F-41DE-BD04-22AA0F825FBF}">
      <formula1>$J$52:$J$54</formula1>
    </dataValidation>
    <dataValidation type="list" allowBlank="1" showInputMessage="1" showErrorMessage="1" sqref="D30:E30" xr:uid="{49C91B16-3AB1-420D-BD75-529488273312}">
      <formula1>$J$41</formula1>
    </dataValidation>
    <dataValidation type="list" allowBlank="1" showInputMessage="1" showErrorMessage="1" sqref="D27:E27" xr:uid="{F4B6D739-9897-46F8-835B-C0644FF48519}">
      <formula1>$J$38</formula1>
    </dataValidation>
    <dataValidation type="list" allowBlank="1" showInputMessage="1" showErrorMessage="1" sqref="C25:E25" xr:uid="{8EEBDDBB-6C48-474B-A106-8722744AAD26}">
      <formula1>$J$35:$J$37</formula1>
    </dataValidation>
    <dataValidation type="list" allowBlank="1" showInputMessage="1" showErrorMessage="1" sqref="C21:E21" xr:uid="{58A7D92E-1362-40B8-9337-2DABCAEFF388}">
      <formula1>$J$25:$J$27</formula1>
    </dataValidation>
    <dataValidation type="list" allowBlank="1" showInputMessage="1" showErrorMessage="1" sqref="E15 E18" xr:uid="{8F33AD17-1C2C-4487-B125-145AE13A9DD4}">
      <formula1>$J$55:$J$59</formula1>
    </dataValidation>
    <dataValidation type="list" allowBlank="1" showInputMessage="1" showErrorMessage="1" sqref="E16 E13" xr:uid="{25D78BCF-CC7D-422D-827B-D3DD68AAC316}">
      <formula1>$J$45:$J$50</formula1>
    </dataValidation>
    <dataValidation type="list" allowBlank="1" showInputMessage="1" showErrorMessage="1" sqref="E9" xr:uid="{09212BAE-DB3D-468F-9571-F975A222EA35}">
      <formula1>$J$3:$J$12</formula1>
    </dataValidation>
    <dataValidation type="list" allowBlank="1" showInputMessage="1" showErrorMessage="1" sqref="C33" xr:uid="{BEC3D3E0-1082-4712-AFB0-DE8BCF37E4C6}">
      <formula1>$J$66:$J$68</formula1>
    </dataValidation>
    <dataValidation type="list" allowBlank="1" showInputMessage="1" showErrorMessage="1" sqref="D28:E28" xr:uid="{699BB14A-361C-40BB-B4A6-B4D97F903FE1}">
      <formula1>$J$39</formula1>
    </dataValidation>
    <dataValidation type="list" allowBlank="1" showInputMessage="1" showErrorMessage="1" sqref="D29:E29" xr:uid="{F026F333-CD8E-473F-87CF-72BFD7055993}">
      <formula1>$J$40</formula1>
    </dataValidation>
  </dataValidations>
  <hyperlinks>
    <hyperlink ref="B48" r:id="rId1" display="https://www.baua.de/EN/Topics/Work-design/Physical-workload/Key-indicator-method/pdf/KIM-MHO-Manual-Handling-Operations.pdf?__blob=publicationFile&amp;v=4" xr:uid="{CBBEBC3F-41EF-4E6D-9FCC-D013D9F99EA8}"/>
  </hyperlinks>
  <pageMargins left="0.7" right="0.7" top="0.75" bottom="0.75" header="0.3" footer="0.3"/>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65A7B4-B381-4100-BF00-8669EE75FD7C}">
  <sheetPr codeName="Sheet9">
    <tabColor theme="4" tint="0.39997558519241921"/>
  </sheetPr>
  <dimension ref="A1:AC270"/>
  <sheetViews>
    <sheetView topLeftCell="B8" zoomScale="70" zoomScaleNormal="70" workbookViewId="0">
      <selection activeCell="E19" sqref="E19"/>
    </sheetView>
  </sheetViews>
  <sheetFormatPr defaultColWidth="11.28515625" defaultRowHeight="15"/>
  <cols>
    <col min="1" max="1" width="8.28515625" style="1" customWidth="1"/>
    <col min="2" max="2" width="31.7109375" style="1" customWidth="1"/>
    <col min="3" max="3" width="28.140625" style="1" customWidth="1"/>
    <col min="4" max="4" width="58.28515625" style="1" customWidth="1"/>
    <col min="5" max="5" width="61.28515625" style="9" customWidth="1"/>
    <col min="6" max="6" width="5.7109375" style="8" customWidth="1"/>
    <col min="7" max="7" width="57" style="3" customWidth="1"/>
    <col min="8" max="8" width="10.85546875" style="3" hidden="1" customWidth="1"/>
    <col min="9" max="9" width="6.5703125" style="383" hidden="1" customWidth="1"/>
    <col min="10" max="10" width="9.7109375" style="10" hidden="1" customWidth="1"/>
    <col min="11" max="11" width="6.5703125" style="10" hidden="1" customWidth="1"/>
    <col min="12" max="14" width="6.5703125" style="1" hidden="1" customWidth="1"/>
    <col min="15" max="15" width="6.5703125" customWidth="1"/>
    <col min="16" max="16" width="6.5703125" style="3" customWidth="1"/>
    <col min="17" max="20" width="8.7109375" style="3" customWidth="1"/>
    <col min="21" max="21" width="8.5703125" style="422" customWidth="1"/>
    <col min="22" max="22" width="8.7109375" hidden="1" customWidth="1"/>
    <col min="23" max="23" width="10.28515625" customWidth="1"/>
    <col min="24" max="16384" width="11.28515625" style="1"/>
  </cols>
  <sheetData>
    <row r="1" spans="1:29" ht="30.6" customHeight="1" thickBot="1">
      <c r="A1" s="495" t="s">
        <v>557</v>
      </c>
      <c r="B1" s="7"/>
      <c r="E1" s="4"/>
      <c r="G1" s="2"/>
      <c r="H1" s="2"/>
      <c r="L1" s="3"/>
      <c r="M1" s="3"/>
      <c r="N1" s="3"/>
      <c r="O1" s="3"/>
      <c r="U1" s="40"/>
      <c r="V1" s="3"/>
      <c r="W1" s="3"/>
    </row>
    <row r="2" spans="1:29" ht="145.15" customHeight="1" thickBot="1">
      <c r="B2" s="159" t="s">
        <v>341</v>
      </c>
      <c r="C2" s="1087" t="s">
        <v>340</v>
      </c>
      <c r="D2" s="1087"/>
      <c r="E2" s="1087"/>
      <c r="F2" s="188"/>
      <c r="G2" s="294" t="s">
        <v>608</v>
      </c>
      <c r="H2" s="384"/>
      <c r="I2" s="385"/>
      <c r="J2" s="568"/>
      <c r="K2" s="386"/>
      <c r="L2" s="3"/>
      <c r="M2" s="3"/>
      <c r="N2" s="3"/>
      <c r="O2" s="3"/>
      <c r="Q2" s="5" t="s">
        <v>697</v>
      </c>
      <c r="U2" s="40"/>
      <c r="V2" s="3"/>
      <c r="W2" s="3"/>
    </row>
    <row r="3" spans="1:29" ht="74.650000000000006" customHeight="1">
      <c r="B3" s="189" t="s">
        <v>339</v>
      </c>
      <c r="C3" s="1094" t="s">
        <v>338</v>
      </c>
      <c r="D3" s="1094"/>
      <c r="E3" s="1094"/>
      <c r="F3" s="1094"/>
      <c r="G3" s="1095"/>
      <c r="H3" s="387"/>
      <c r="I3" s="1088" t="s">
        <v>32</v>
      </c>
      <c r="J3" s="569" t="s">
        <v>227</v>
      </c>
      <c r="K3" s="1"/>
      <c r="L3" s="40"/>
      <c r="M3" s="40"/>
      <c r="N3" s="40"/>
      <c r="O3" s="40"/>
      <c r="P3" s="40"/>
      <c r="Q3" s="40"/>
      <c r="R3" s="40"/>
      <c r="S3" s="40"/>
      <c r="T3" s="40"/>
      <c r="U3" s="40"/>
      <c r="V3" s="3"/>
      <c r="W3" s="3"/>
    </row>
    <row r="4" spans="1:29" ht="34.15" customHeight="1">
      <c r="B4" s="1100" t="s">
        <v>384</v>
      </c>
      <c r="C4" s="1101"/>
      <c r="D4" s="1101"/>
      <c r="E4" s="1101"/>
      <c r="F4" s="1101"/>
      <c r="G4" s="1102"/>
      <c r="H4" s="388"/>
      <c r="I4" s="1089"/>
      <c r="J4" s="569" t="s">
        <v>229</v>
      </c>
      <c r="K4" s="1"/>
      <c r="L4" s="40"/>
      <c r="M4" s="40"/>
      <c r="N4" s="40"/>
      <c r="O4" s="40"/>
      <c r="P4" s="40"/>
      <c r="Q4" s="40"/>
      <c r="R4" s="40"/>
      <c r="S4" s="40"/>
      <c r="T4" s="40"/>
      <c r="U4" s="40"/>
      <c r="V4" s="3"/>
      <c r="W4" s="3"/>
    </row>
    <row r="5" spans="1:29" ht="30" customHeight="1">
      <c r="B5" s="153" t="s">
        <v>20</v>
      </c>
      <c r="C5" s="1103"/>
      <c r="D5" s="1103"/>
      <c r="E5" s="1103"/>
      <c r="F5" s="1103"/>
      <c r="G5" s="1104"/>
      <c r="H5" s="389"/>
      <c r="I5" s="1089"/>
      <c r="J5" s="569" t="s">
        <v>230</v>
      </c>
      <c r="K5" s="1"/>
      <c r="L5" s="40"/>
      <c r="M5" s="40"/>
      <c r="N5" s="40"/>
      <c r="O5" s="40"/>
      <c r="P5" s="40"/>
      <c r="Q5" s="40"/>
      <c r="R5" s="40"/>
      <c r="S5" s="40"/>
      <c r="T5" s="40"/>
      <c r="U5" s="40"/>
      <c r="V5" s="3"/>
      <c r="W5" s="3"/>
    </row>
    <row r="6" spans="1:29" ht="33" customHeight="1">
      <c r="B6" s="153" t="s">
        <v>21</v>
      </c>
      <c r="C6" s="1103"/>
      <c r="D6" s="1103"/>
      <c r="E6" s="150" t="s">
        <v>23</v>
      </c>
      <c r="F6" s="705"/>
      <c r="G6" s="706"/>
      <c r="H6" s="390"/>
      <c r="I6" s="1089"/>
      <c r="J6" s="569" t="s">
        <v>231</v>
      </c>
      <c r="K6" s="1"/>
      <c r="L6" s="40"/>
      <c r="M6" s="40"/>
      <c r="N6" s="40"/>
      <c r="O6" s="40"/>
      <c r="P6" s="40"/>
      <c r="Q6" s="40"/>
      <c r="R6" s="40"/>
      <c r="S6" s="40"/>
      <c r="T6" s="40"/>
      <c r="U6" s="40"/>
      <c r="V6" s="3"/>
      <c r="W6" s="3"/>
    </row>
    <row r="7" spans="1:29" ht="28.5" customHeight="1" thickBot="1">
      <c r="B7" s="154" t="s">
        <v>22</v>
      </c>
      <c r="C7" s="1105"/>
      <c r="D7" s="1105"/>
      <c r="E7" s="151" t="s">
        <v>24</v>
      </c>
      <c r="F7" s="1106"/>
      <c r="G7" s="1107"/>
      <c r="H7" s="391"/>
      <c r="I7" s="1089"/>
      <c r="J7" s="569" t="s">
        <v>232</v>
      </c>
      <c r="K7" s="1"/>
      <c r="L7" s="40"/>
      <c r="M7" s="40"/>
      <c r="N7" s="40"/>
      <c r="O7" s="40"/>
      <c r="P7" s="40"/>
      <c r="Q7" s="40"/>
      <c r="R7" s="40"/>
      <c r="S7" s="40"/>
      <c r="T7" s="40"/>
      <c r="U7" s="40"/>
      <c r="V7" s="3"/>
      <c r="W7" s="3"/>
    </row>
    <row r="8" spans="1:29" ht="37.5" customHeight="1" thickTop="1">
      <c r="B8" s="740" t="s">
        <v>32</v>
      </c>
      <c r="C8" s="1091" t="s">
        <v>329</v>
      </c>
      <c r="D8" s="1091"/>
      <c r="E8" s="1096" t="s">
        <v>228</v>
      </c>
      <c r="F8" s="1096"/>
      <c r="G8" s="1097"/>
      <c r="H8" s="392" t="s">
        <v>17</v>
      </c>
      <c r="I8" s="1089"/>
      <c r="J8" s="569" t="s">
        <v>233</v>
      </c>
      <c r="K8" s="1"/>
      <c r="L8" s="40"/>
      <c r="M8" s="40"/>
      <c r="N8" s="40"/>
      <c r="O8" s="40"/>
      <c r="P8" s="40"/>
      <c r="Q8" s="40"/>
      <c r="R8" s="40"/>
      <c r="S8" s="40"/>
      <c r="T8" s="40"/>
      <c r="U8" s="40"/>
      <c r="V8" s="3"/>
      <c r="W8" s="3"/>
    </row>
    <row r="9" spans="1:29" ht="47.1" customHeight="1" thickBot="1">
      <c r="B9" s="741"/>
      <c r="C9" s="1098" t="s">
        <v>343</v>
      </c>
      <c r="D9" s="1099"/>
      <c r="E9" s="185" t="s">
        <v>230</v>
      </c>
      <c r="F9" s="291">
        <f>H9</f>
        <v>3</v>
      </c>
      <c r="G9" s="190"/>
      <c r="H9" s="393">
        <f>IFERROR(VALUE(MID(E9,FIND("(",E9,LEN(E9)-7)+1,FIND(")",E9,LEN(E9)-7)-FIND("(",E9,LEN(E9)-7)-1)),0)</f>
        <v>3</v>
      </c>
      <c r="I9" s="1089"/>
      <c r="J9" s="569" t="s">
        <v>234</v>
      </c>
      <c r="K9" s="1"/>
      <c r="L9" s="40"/>
      <c r="M9" s="40"/>
      <c r="N9" s="40"/>
      <c r="O9" s="40"/>
      <c r="P9" s="40"/>
      <c r="Q9" s="40"/>
      <c r="R9" s="40"/>
      <c r="S9" s="40"/>
      <c r="T9" s="40"/>
      <c r="U9" s="40"/>
      <c r="V9" s="3"/>
      <c r="W9" s="3"/>
    </row>
    <row r="10" spans="1:29" ht="35.1" customHeight="1" thickTop="1">
      <c r="B10" s="1049" t="s">
        <v>353</v>
      </c>
      <c r="C10" s="1091" t="s">
        <v>351</v>
      </c>
      <c r="D10" s="1091"/>
      <c r="E10" s="1092" t="s">
        <v>155</v>
      </c>
      <c r="F10" s="1092"/>
      <c r="G10" s="1093"/>
      <c r="H10" s="394"/>
      <c r="I10" s="1090"/>
      <c r="J10" s="569" t="s">
        <v>235</v>
      </c>
      <c r="K10" s="1"/>
      <c r="L10" s="40"/>
      <c r="M10" s="40"/>
      <c r="N10" s="40"/>
      <c r="O10" s="40"/>
      <c r="P10" s="40"/>
      <c r="Q10" s="40"/>
      <c r="R10" s="40"/>
      <c r="S10" s="40"/>
      <c r="T10" s="40"/>
      <c r="U10" s="40"/>
      <c r="V10" s="3"/>
      <c r="W10" s="3"/>
    </row>
    <row r="11" spans="1:29" ht="43.15" customHeight="1">
      <c r="B11" s="1050"/>
      <c r="C11" s="1063" t="s">
        <v>350</v>
      </c>
      <c r="D11" s="1063"/>
      <c r="E11" s="1064"/>
      <c r="F11" s="1064"/>
      <c r="G11" s="1065"/>
      <c r="H11" s="395"/>
      <c r="I11" s="396"/>
      <c r="J11" s="569" t="s">
        <v>236</v>
      </c>
      <c r="K11" s="1"/>
      <c r="L11" s="40"/>
      <c r="M11" s="40"/>
      <c r="N11" s="40"/>
      <c r="O11" s="40"/>
      <c r="P11" s="40"/>
      <c r="Q11" s="40"/>
      <c r="R11" s="40"/>
      <c r="S11" s="40"/>
      <c r="T11" s="40"/>
      <c r="U11" s="40"/>
      <c r="V11" s="3"/>
      <c r="W11" s="3"/>
      <c r="X11" s="3"/>
      <c r="Y11" s="3"/>
      <c r="AC11" s="1" t="s">
        <v>19</v>
      </c>
    </row>
    <row r="12" spans="1:29" ht="67.5" customHeight="1">
      <c r="B12" s="1050"/>
      <c r="C12" s="1055" t="s">
        <v>600</v>
      </c>
      <c r="D12" s="82" t="s">
        <v>927</v>
      </c>
      <c r="E12" s="83" t="s">
        <v>345</v>
      </c>
      <c r="F12" s="672">
        <f ca="1">I13</f>
        <v>6</v>
      </c>
      <c r="G12" s="1056" t="str" cm="1">
        <f t="array" ref="G12">IFERROR(_xlfn.IFS(H12&lt;1,"",H12&lt;3.5,"1) Please note: For hand/arm postures, also complete Part B where applicable! If the work is carried out in a squatting and kneeling position, Part C is also to be completed!"),"")</f>
        <v/>
      </c>
      <c r="H12" s="397">
        <f>IFERROR(VALUE(MID(E12,FIND("(",E12,LEN(E12)-7)+1,FIND(")",E12,LEN(E12)-7)-FIND("(",E12,LEN(E12)-7)-1)),0)</f>
        <v>4</v>
      </c>
      <c r="I12" s="398" t="s">
        <v>15</v>
      </c>
      <c r="J12" s="569" t="s">
        <v>342</v>
      </c>
      <c r="K12" s="1"/>
      <c r="L12" s="40"/>
      <c r="M12" s="40"/>
      <c r="N12" s="40"/>
      <c r="O12" s="40"/>
      <c r="P12" s="40"/>
      <c r="Q12" s="40"/>
      <c r="R12" s="40"/>
      <c r="S12" s="40"/>
      <c r="T12" s="40"/>
      <c r="U12" s="40"/>
      <c r="V12" s="3"/>
      <c r="W12" s="3"/>
    </row>
    <row r="13" spans="1:29" ht="39" customHeight="1">
      <c r="B13" s="1050"/>
      <c r="C13" s="1055"/>
      <c r="D13" s="82" t="s">
        <v>355</v>
      </c>
      <c r="E13" s="83" t="s">
        <v>362</v>
      </c>
      <c r="F13" s="672"/>
      <c r="G13" s="1057"/>
      <c r="H13" s="397">
        <f>IFERROR(VALUE(MID(E13,FIND("(",E13,LEN(E13)-7)+1,FIND(")",E13,LEN(E13)-7)-FIND("(",E13,LEN(E13)-7)-1)),0)</f>
        <v>2</v>
      </c>
      <c r="I13" s="399">
        <f ca="1">(IFERROR(OFFSET(K108,MATCH(H12,J108:J113,0)-1,MATCH(H13,K107:N107,0)-1),"0"))</f>
        <v>6</v>
      </c>
      <c r="J13" s="569"/>
      <c r="K13" s="1"/>
      <c r="L13" s="56"/>
      <c r="M13" s="56"/>
      <c r="N13" s="56"/>
      <c r="O13" s="56"/>
      <c r="U13" s="421"/>
      <c r="V13" s="56"/>
      <c r="W13" s="56"/>
    </row>
    <row r="14" spans="1:29" ht="39" customHeight="1">
      <c r="B14" s="1050"/>
      <c r="C14" s="570"/>
      <c r="D14" s="571" t="s">
        <v>928</v>
      </c>
      <c r="E14" s="572" t="s">
        <v>936</v>
      </c>
      <c r="F14" s="291">
        <f>I14</f>
        <v>3</v>
      </c>
      <c r="G14" s="567"/>
      <c r="H14" s="397"/>
      <c r="I14" s="573">
        <f>IFERROR(VALUE(MID(E14,FIND("(",E14,LEN(E14)-7)+1,FIND(")",E14,LEN(E14)-7)-FIND("(",E14,LEN(E14)-7)-1)),0)</f>
        <v>3</v>
      </c>
      <c r="J14" s="569" t="s">
        <v>930</v>
      </c>
      <c r="K14" s="1"/>
      <c r="L14" s="56"/>
      <c r="M14" s="56"/>
      <c r="N14" s="56"/>
      <c r="O14" s="56"/>
      <c r="U14" s="421"/>
      <c r="V14" s="56"/>
      <c r="W14" s="56"/>
    </row>
    <row r="15" spans="1:29" ht="39" customHeight="1" thickBot="1">
      <c r="B15" s="1051"/>
      <c r="C15" s="574"/>
      <c r="D15" s="1058" t="s">
        <v>931</v>
      </c>
      <c r="E15" s="1059"/>
      <c r="F15" s="565">
        <f ca="1">F12+F14</f>
        <v>9</v>
      </c>
      <c r="G15" s="575"/>
      <c r="H15" s="397"/>
      <c r="I15" s="573"/>
      <c r="J15" s="569" t="s">
        <v>932</v>
      </c>
      <c r="K15" s="1"/>
      <c r="L15" s="56"/>
      <c r="M15" s="56"/>
      <c r="N15" s="56"/>
      <c r="O15" s="56"/>
      <c r="U15" s="421"/>
      <c r="V15" s="56"/>
      <c r="W15" s="56"/>
    </row>
    <row r="16" spans="1:29" ht="36.6" customHeight="1" thickTop="1">
      <c r="B16" s="1050" t="s">
        <v>354</v>
      </c>
      <c r="C16" s="1060" t="s">
        <v>352</v>
      </c>
      <c r="D16" s="1060"/>
      <c r="E16" s="1061"/>
      <c r="F16" s="1061"/>
      <c r="G16" s="1062"/>
      <c r="H16" s="395"/>
      <c r="I16" s="396"/>
      <c r="J16" s="10" t="s">
        <v>933</v>
      </c>
      <c r="K16" s="1"/>
      <c r="L16" s="56"/>
      <c r="M16" s="56"/>
      <c r="N16" s="56"/>
      <c r="O16" s="56"/>
      <c r="U16" s="421"/>
      <c r="V16" s="56"/>
      <c r="W16" s="56"/>
    </row>
    <row r="17" spans="2:23" ht="64.5" customHeight="1">
      <c r="B17" s="1050"/>
      <c r="C17" s="1055" t="s">
        <v>607</v>
      </c>
      <c r="D17" s="82" t="s">
        <v>602</v>
      </c>
      <c r="E17" s="83" t="s">
        <v>358</v>
      </c>
      <c r="F17" s="1046">
        <f ca="1">I18</f>
        <v>14</v>
      </c>
      <c r="G17" s="1056" t="str" cm="1">
        <f t="array" ref="G17">IFERROR(_xlfn.IFS(H17&lt;1,"",H17&lt;100,"2) Please note: If there are physical workloads of the hand/arm system, this sub-activity should also be evaluated using the KIM-MHO."),"")</f>
        <v>2) Please note: If there are physical workloads of the hand/arm system, this sub-activity should also be evaluated using the KIM-MHO.</v>
      </c>
      <c r="H17" s="397">
        <f>IFERROR(VALUE(MID(E17,FIND("(",E17,LEN(E17)-7)+1,FIND(")",E17,LEN(E17)-7)-FIND("(",E17,LEN(E17)-7)-1)),0)</f>
        <v>3</v>
      </c>
      <c r="I17" s="398" t="s">
        <v>15</v>
      </c>
      <c r="J17" s="569" t="s">
        <v>934</v>
      </c>
      <c r="K17" s="1"/>
      <c r="L17" s="56"/>
      <c r="M17" s="56"/>
      <c r="N17" s="56"/>
      <c r="O17" s="56"/>
      <c r="U17" s="421"/>
      <c r="V17" s="56"/>
      <c r="W17" s="56"/>
    </row>
    <row r="18" spans="2:23" ht="45.6" customHeight="1">
      <c r="B18" s="1050"/>
      <c r="C18" s="1055"/>
      <c r="D18" s="82" t="s">
        <v>355</v>
      </c>
      <c r="E18" s="292" t="s">
        <v>362</v>
      </c>
      <c r="F18" s="1046"/>
      <c r="G18" s="1057"/>
      <c r="H18" s="397">
        <f>IFERROR(VALUE(MID(E18,FIND("(",E18,LEN(E18)-7)+1,FIND(")",E18,LEN(E18)-7)-FIND("(",E18,LEN(E18)-7)-1)),0)</f>
        <v>2</v>
      </c>
      <c r="I18" s="399">
        <f ca="1">(IFERROR(OFFSET(K126,MATCH(H17,J126:J130,0)-1,MATCH(H18,K125:N125,0)-1),"0"))</f>
        <v>14</v>
      </c>
      <c r="J18" s="569" t="s">
        <v>930</v>
      </c>
      <c r="K18" s="1"/>
      <c r="L18" s="56"/>
      <c r="M18" s="56"/>
      <c r="N18" s="56"/>
      <c r="O18" s="56"/>
      <c r="U18" s="421"/>
      <c r="V18" s="56"/>
      <c r="W18" s="56"/>
    </row>
    <row r="19" spans="2:23" ht="39" customHeight="1">
      <c r="B19" s="1050"/>
      <c r="C19" s="570"/>
      <c r="D19" s="571" t="s">
        <v>928</v>
      </c>
      <c r="E19" s="572" t="s">
        <v>934</v>
      </c>
      <c r="F19" s="291">
        <f>I19</f>
        <v>2</v>
      </c>
      <c r="G19" s="567"/>
      <c r="H19" s="397"/>
      <c r="I19" s="573">
        <f>IFERROR(VALUE(MID(E19,FIND("(",E19,LEN(E19)-7)+1,FIND(")",E19,LEN(E19)-7)-FIND("(",E19,LEN(E19)-7)-1)),0)</f>
        <v>2</v>
      </c>
      <c r="J19" s="569" t="s">
        <v>936</v>
      </c>
      <c r="K19" s="1"/>
      <c r="L19" s="56"/>
      <c r="M19" s="56"/>
      <c r="N19" s="56"/>
      <c r="O19" s="56"/>
      <c r="U19" s="421"/>
      <c r="V19" s="56"/>
      <c r="W19" s="56"/>
    </row>
    <row r="20" spans="2:23" ht="39" customHeight="1" thickBot="1">
      <c r="B20" s="1051"/>
      <c r="C20" s="574"/>
      <c r="D20" s="1058" t="s">
        <v>937</v>
      </c>
      <c r="E20" s="1059"/>
      <c r="F20" s="565">
        <f ca="1">F17+F19</f>
        <v>16</v>
      </c>
      <c r="G20" s="575"/>
      <c r="H20" s="397"/>
      <c r="I20" s="573"/>
      <c r="J20" s="569" t="s">
        <v>938</v>
      </c>
      <c r="K20" s="1"/>
      <c r="L20" s="56"/>
      <c r="M20" s="56"/>
      <c r="N20" s="56"/>
      <c r="O20" s="56"/>
      <c r="U20" s="421"/>
      <c r="V20" s="56"/>
      <c r="W20" s="56"/>
    </row>
    <row r="21" spans="2:23" ht="40.15" customHeight="1" thickTop="1">
      <c r="B21" s="1049" t="s">
        <v>365</v>
      </c>
      <c r="C21" s="1052" t="s">
        <v>366</v>
      </c>
      <c r="D21" s="1052"/>
      <c r="E21" s="1053"/>
      <c r="F21" s="1053"/>
      <c r="G21" s="1054"/>
      <c r="H21" s="395"/>
      <c r="I21" s="396"/>
      <c r="J21" s="569" t="s">
        <v>939</v>
      </c>
      <c r="K21" s="1"/>
      <c r="L21" s="56"/>
      <c r="M21" s="56"/>
      <c r="N21" s="56"/>
      <c r="O21" s="56"/>
      <c r="U21" s="421"/>
      <c r="V21" s="56"/>
      <c r="W21" s="56"/>
    </row>
    <row r="22" spans="2:23" ht="71.099999999999994" customHeight="1">
      <c r="B22" s="1050"/>
      <c r="C22" s="1055" t="s">
        <v>601</v>
      </c>
      <c r="D22" s="82" t="s">
        <v>603</v>
      </c>
      <c r="E22" s="83" t="s">
        <v>370</v>
      </c>
      <c r="F22" s="672">
        <f ca="1">I23</f>
        <v>0</v>
      </c>
      <c r="G22" s="1056" t="str" cm="1">
        <f t="array" ref="G22">IFERROR(_xlfn.IFS(H22&lt;1.5,"",H22&lt;2.5,"3) Kneeling, squatting or sitting cross-legged: If this sub-activity involves crawling, the KIM-BM is also to be used for evaluation."),"")</f>
        <v/>
      </c>
      <c r="H22" s="397">
        <f>IFERROR(VALUE(MID(E22,FIND("(",E22,LEN(E22)-7)+1,FIND(")",E22,LEN(E22)-7)-FIND("(",E22,LEN(E22)-7)-1)),0)</f>
        <v>0</v>
      </c>
      <c r="I22" s="398" t="s">
        <v>15</v>
      </c>
      <c r="J22" s="569" t="s">
        <v>935</v>
      </c>
      <c r="K22" s="1"/>
      <c r="L22" s="56"/>
      <c r="M22" s="56"/>
      <c r="N22" s="56"/>
      <c r="O22" s="56"/>
      <c r="U22" s="421"/>
      <c r="V22" s="56"/>
      <c r="W22" s="56"/>
    </row>
    <row r="23" spans="2:23" ht="45.6" customHeight="1">
      <c r="B23" s="1050"/>
      <c r="C23" s="1055"/>
      <c r="D23" s="82" t="s">
        <v>355</v>
      </c>
      <c r="E23" s="83" t="s">
        <v>363</v>
      </c>
      <c r="F23" s="672"/>
      <c r="G23" s="1057"/>
      <c r="H23" s="397">
        <f>IFERROR(VALUE(MID(E23,FIND("(",E23,LEN(E23)-7)+1,FIND(")",E23,LEN(E23)-7)-FIND("(",E23,LEN(E23)-7)-1)),0)</f>
        <v>3</v>
      </c>
      <c r="I23" s="399">
        <f ca="1">(IFERROR(OFFSET(K141,MATCH(H22,J141:J143,0)-1,MATCH(H23,K140:N140,0)-1),"0"))</f>
        <v>0</v>
      </c>
      <c r="J23" s="569" t="s">
        <v>940</v>
      </c>
      <c r="L23" s="56"/>
      <c r="M23" s="56"/>
      <c r="N23" s="56"/>
      <c r="O23" s="56"/>
      <c r="U23" s="421"/>
      <c r="V23" s="56"/>
      <c r="W23" s="56"/>
    </row>
    <row r="24" spans="2:23" ht="39" customHeight="1">
      <c r="B24" s="1050"/>
      <c r="C24" s="570"/>
      <c r="D24" s="571" t="s">
        <v>928</v>
      </c>
      <c r="E24" s="572" t="s">
        <v>933</v>
      </c>
      <c r="F24" s="291">
        <f>I24</f>
        <v>1.5</v>
      </c>
      <c r="G24" s="567"/>
      <c r="H24" s="397"/>
      <c r="I24" s="573">
        <f>IFERROR(VALUE(MID(E24,FIND("(",E24,LEN(E24)-7)+1,FIND(")",E24,LEN(E24)-7)-FIND("(",E24,LEN(E24)-7)-1)),0)</f>
        <v>1.5</v>
      </c>
      <c r="J24" s="10" t="s">
        <v>942</v>
      </c>
      <c r="K24" s="1"/>
      <c r="L24" s="56"/>
      <c r="M24" s="56"/>
      <c r="N24" s="56"/>
      <c r="O24" s="56"/>
      <c r="U24" s="421"/>
      <c r="V24" s="56"/>
      <c r="W24" s="56"/>
    </row>
    <row r="25" spans="2:23" ht="39" customHeight="1" thickBot="1">
      <c r="B25" s="1051"/>
      <c r="C25" s="574"/>
      <c r="D25" s="1058" t="s">
        <v>943</v>
      </c>
      <c r="E25" s="1059"/>
      <c r="F25" s="565">
        <f ca="1">F22+F24</f>
        <v>1.5</v>
      </c>
      <c r="G25" s="575"/>
      <c r="H25" s="397"/>
      <c r="I25" s="573"/>
      <c r="J25" s="10" t="s">
        <v>944</v>
      </c>
      <c r="K25" s="1"/>
      <c r="L25" s="56"/>
      <c r="M25" s="56"/>
      <c r="N25" s="56"/>
      <c r="O25" s="56"/>
      <c r="U25" s="421"/>
      <c r="V25" s="56"/>
      <c r="W25" s="56"/>
    </row>
    <row r="26" spans="2:23" ht="39" customHeight="1" thickTop="1">
      <c r="B26" s="1039" t="s">
        <v>53</v>
      </c>
      <c r="C26" s="1066" t="s">
        <v>945</v>
      </c>
      <c r="D26" s="1067"/>
      <c r="E26" s="1068"/>
      <c r="F26" s="576">
        <f ca="1">F15+F20+F25</f>
        <v>26.5</v>
      </c>
      <c r="G26" s="577" t="s">
        <v>946</v>
      </c>
      <c r="H26" s="397"/>
      <c r="I26" s="573"/>
      <c r="J26" s="10" t="s">
        <v>947</v>
      </c>
      <c r="K26" s="1"/>
      <c r="L26" s="56"/>
      <c r="M26" s="56"/>
      <c r="N26" s="56"/>
      <c r="O26" s="56"/>
      <c r="U26" s="421"/>
      <c r="V26" s="56"/>
      <c r="W26" s="56"/>
    </row>
    <row r="27" spans="2:23" ht="32.1" customHeight="1">
      <c r="B27" s="1011"/>
      <c r="C27" s="1042" t="s">
        <v>329</v>
      </c>
      <c r="D27" s="1042"/>
      <c r="E27" s="1069" t="s">
        <v>371</v>
      </c>
      <c r="F27" s="1069"/>
      <c r="G27" s="1070"/>
      <c r="H27" s="397"/>
      <c r="I27" s="400" t="s">
        <v>15</v>
      </c>
      <c r="J27" s="10" t="s">
        <v>929</v>
      </c>
      <c r="K27" s="1"/>
      <c r="O27" s="1"/>
      <c r="U27" s="41"/>
      <c r="V27" s="1"/>
      <c r="W27" s="1"/>
    </row>
    <row r="28" spans="2:23" ht="38.1" customHeight="1">
      <c r="B28" s="1011"/>
      <c r="C28" s="1071" t="s">
        <v>375</v>
      </c>
      <c r="D28" s="88" t="s">
        <v>376</v>
      </c>
      <c r="E28" s="83" t="s">
        <v>391</v>
      </c>
      <c r="F28" s="1073">
        <f>SUM(H28:H31)</f>
        <v>2</v>
      </c>
      <c r="G28" s="1074" t="s">
        <v>400</v>
      </c>
      <c r="H28" s="397">
        <f>IFERROR(VALUE(MID(E28,FIND("(",E28,LEN(E28)-7)+1,FIND(")",E28,LEN(E28)-7)-FIND("(",E28,LEN(E28)-7)-1)),0)</f>
        <v>2</v>
      </c>
      <c r="I28" s="1076">
        <f>SUM(H28:H39)</f>
        <v>2</v>
      </c>
      <c r="J28" s="10" t="s">
        <v>948</v>
      </c>
      <c r="K28" s="1"/>
      <c r="O28" s="1"/>
      <c r="U28" s="41"/>
      <c r="V28" s="1"/>
      <c r="W28" s="1"/>
    </row>
    <row r="29" spans="2:23" ht="38.1" customHeight="1">
      <c r="B29" s="1011"/>
      <c r="C29" s="1071"/>
      <c r="D29" s="88" t="s">
        <v>377</v>
      </c>
      <c r="E29" s="83"/>
      <c r="F29" s="846"/>
      <c r="G29" s="1074"/>
      <c r="H29" s="397">
        <f t="shared" ref="H29:H30" si="0">IFERROR(VALUE(MID(E29,FIND("(",E29,LEN(E29)-7)+1,FIND(")",E29,LEN(E29)-7)-FIND("(",E29,LEN(E29)-7)-1)),0)</f>
        <v>0</v>
      </c>
      <c r="I29" s="1077"/>
      <c r="J29" s="10" t="s">
        <v>949</v>
      </c>
      <c r="O29" s="1"/>
      <c r="U29" s="41"/>
      <c r="V29" s="1"/>
      <c r="W29" s="1"/>
    </row>
    <row r="30" spans="2:23" ht="50.1" customHeight="1">
      <c r="B30" s="1011"/>
      <c r="C30" s="1071"/>
      <c r="D30" s="88" t="s">
        <v>378</v>
      </c>
      <c r="E30" s="83"/>
      <c r="F30" s="846"/>
      <c r="G30" s="1074"/>
      <c r="H30" s="397">
        <f t="shared" si="0"/>
        <v>0</v>
      </c>
      <c r="I30" s="1077"/>
      <c r="J30" s="10" t="s">
        <v>950</v>
      </c>
      <c r="O30" s="1"/>
      <c r="U30" s="41"/>
      <c r="V30" s="1"/>
      <c r="W30" s="1"/>
    </row>
    <row r="31" spans="2:23" ht="38.1" customHeight="1" thickBot="1">
      <c r="B31" s="1011"/>
      <c r="C31" s="1072"/>
      <c r="D31" s="89" t="s">
        <v>379</v>
      </c>
      <c r="E31" s="187"/>
      <c r="F31" s="847"/>
      <c r="G31" s="1075"/>
      <c r="H31" s="397">
        <f>IFERROR(VALUE(MID(E31,FIND("(",E31,LEN(E31)-7)+1,FIND(")",E31,LEN(E31)-7)-FIND("(",E31,LEN(E31)-7)-1)),0)</f>
        <v>0</v>
      </c>
      <c r="I31" s="1077"/>
      <c r="J31" s="10" t="s">
        <v>951</v>
      </c>
      <c r="O31" s="1"/>
      <c r="U31" s="41"/>
      <c r="V31" s="1"/>
      <c r="W31" s="1"/>
    </row>
    <row r="32" spans="2:23" ht="37.15" customHeight="1" thickTop="1">
      <c r="B32" s="1011"/>
      <c r="C32" s="1030" t="s">
        <v>380</v>
      </c>
      <c r="D32" s="85" t="s">
        <v>376</v>
      </c>
      <c r="E32" s="186"/>
      <c r="F32" s="1079">
        <f>SUM(H32:H35)</f>
        <v>0</v>
      </c>
      <c r="G32" s="1080" t="s">
        <v>400</v>
      </c>
      <c r="H32" s="397">
        <f>IFERROR(VALUE(MID(E32,FIND("(",E32,LEN(E32)-7)+1,FIND(")",E32,LEN(E32)-7)-FIND("(",E32,LEN(E32)-7)-1)),0)</f>
        <v>0</v>
      </c>
      <c r="I32" s="1077"/>
      <c r="J32" s="10" t="s">
        <v>941</v>
      </c>
      <c r="O32" s="1"/>
      <c r="U32" s="41"/>
      <c r="V32" s="1"/>
      <c r="W32" s="1"/>
    </row>
    <row r="33" spans="2:23" ht="37.15" customHeight="1">
      <c r="B33" s="1011"/>
      <c r="C33" s="1031"/>
      <c r="D33" s="82" t="s">
        <v>377</v>
      </c>
      <c r="E33" s="83"/>
      <c r="F33" s="1046"/>
      <c r="G33" s="1081"/>
      <c r="H33" s="397">
        <f t="shared" ref="H33:H35" si="1">IFERROR(VALUE(MID(E33,FIND("(",E33,LEN(E33)-7)+1,FIND(")",E33,LEN(E33)-7)-FIND("(",E33,LEN(E33)-7)-1)),0)</f>
        <v>0</v>
      </c>
      <c r="I33" s="1077"/>
      <c r="J33" s="10" t="s">
        <v>952</v>
      </c>
      <c r="O33" s="1"/>
      <c r="U33" s="41"/>
      <c r="V33" s="1"/>
      <c r="W33" s="1"/>
    </row>
    <row r="34" spans="2:23" ht="51.6" customHeight="1">
      <c r="B34" s="1011"/>
      <c r="C34" s="1031"/>
      <c r="D34" s="82" t="s">
        <v>378</v>
      </c>
      <c r="E34" s="83"/>
      <c r="F34" s="1046"/>
      <c r="G34" s="1081"/>
      <c r="H34" s="397">
        <f t="shared" si="1"/>
        <v>0</v>
      </c>
      <c r="I34" s="1077"/>
      <c r="O34" s="1"/>
      <c r="U34" s="41"/>
      <c r="V34" s="1"/>
      <c r="W34" s="1"/>
    </row>
    <row r="35" spans="2:23" ht="37.15" customHeight="1" thickBot="1">
      <c r="B35" s="1011"/>
      <c r="C35" s="1032"/>
      <c r="D35" s="86" t="s">
        <v>379</v>
      </c>
      <c r="E35" s="187"/>
      <c r="F35" s="1047"/>
      <c r="G35" s="1082"/>
      <c r="H35" s="397">
        <f t="shared" si="1"/>
        <v>0</v>
      </c>
      <c r="I35" s="1077"/>
      <c r="O35" s="1"/>
      <c r="U35" s="41"/>
      <c r="V35" s="1"/>
      <c r="W35" s="1"/>
    </row>
    <row r="36" spans="2:23" ht="41.65" customHeight="1" thickTop="1">
      <c r="B36" s="1011"/>
      <c r="C36" s="1031" t="s">
        <v>381</v>
      </c>
      <c r="D36" s="571" t="s">
        <v>376</v>
      </c>
      <c r="E36" s="572"/>
      <c r="F36" s="1083">
        <f>SUM(H36:H39)</f>
        <v>0</v>
      </c>
      <c r="G36" s="1084" t="s">
        <v>400</v>
      </c>
      <c r="H36" s="397">
        <f>IFERROR(VALUE(MID(E36,FIND("(",E36,LEN(E36)-7)+1,FIND(")",E36,LEN(E36)-7)-FIND("(",E36,LEN(E36)-7)-1)),0)</f>
        <v>0</v>
      </c>
      <c r="I36" s="1077"/>
      <c r="O36" s="1"/>
      <c r="U36" s="41"/>
      <c r="V36" s="1"/>
      <c r="W36" s="1"/>
    </row>
    <row r="37" spans="2:23" ht="41.65" customHeight="1">
      <c r="B37" s="1011"/>
      <c r="C37" s="1031"/>
      <c r="D37" s="82" t="s">
        <v>377</v>
      </c>
      <c r="E37" s="83"/>
      <c r="F37" s="1046"/>
      <c r="G37" s="1085"/>
      <c r="H37" s="397">
        <f t="shared" ref="H37:H39" si="2">IFERROR(VALUE(MID(E37,FIND("(",E37,LEN(E37)-7)+1,FIND(")",E37,LEN(E37)-7)-FIND("(",E37,LEN(E37)-7)-1)),0)</f>
        <v>0</v>
      </c>
      <c r="I37" s="1077"/>
      <c r="O37" s="1"/>
      <c r="U37" s="41"/>
      <c r="V37" s="1"/>
      <c r="W37" s="1"/>
    </row>
    <row r="38" spans="2:23" ht="54.6" customHeight="1">
      <c r="B38" s="1011"/>
      <c r="C38" s="1031"/>
      <c r="D38" s="82" t="s">
        <v>378</v>
      </c>
      <c r="E38" s="83"/>
      <c r="F38" s="1046"/>
      <c r="G38" s="1085"/>
      <c r="H38" s="397">
        <f t="shared" si="2"/>
        <v>0</v>
      </c>
      <c r="I38" s="1077"/>
      <c r="O38" s="1"/>
      <c r="U38" s="41"/>
      <c r="V38" s="1"/>
      <c r="W38" s="1"/>
    </row>
    <row r="39" spans="2:23" ht="41.65" customHeight="1" thickBot="1">
      <c r="B39" s="1040"/>
      <c r="C39" s="1032"/>
      <c r="D39" s="86" t="s">
        <v>379</v>
      </c>
      <c r="E39" s="187"/>
      <c r="F39" s="1047"/>
      <c r="G39" s="1086"/>
      <c r="H39" s="397">
        <f t="shared" si="2"/>
        <v>0</v>
      </c>
      <c r="I39" s="1078"/>
      <c r="O39" s="1"/>
      <c r="U39" s="41"/>
      <c r="V39" s="1"/>
      <c r="W39" s="1"/>
    </row>
    <row r="40" spans="2:23" s="3" customFormat="1" ht="33.6" customHeight="1" thickTop="1">
      <c r="B40" s="1039" t="s">
        <v>53</v>
      </c>
      <c r="C40" s="1041" t="s">
        <v>329</v>
      </c>
      <c r="D40" s="1042"/>
      <c r="E40" s="1014" t="s">
        <v>385</v>
      </c>
      <c r="F40" s="1043"/>
      <c r="G40" s="1015"/>
      <c r="H40" s="397"/>
      <c r="I40" s="400" t="s">
        <v>15</v>
      </c>
      <c r="J40" s="578"/>
      <c r="U40" s="40"/>
    </row>
    <row r="41" spans="2:23" s="3" customFormat="1" ht="35.65" customHeight="1">
      <c r="B41" s="1011"/>
      <c r="C41" s="1044" t="s">
        <v>604</v>
      </c>
      <c r="D41" s="278" t="s">
        <v>410</v>
      </c>
      <c r="E41" s="279" t="s">
        <v>403</v>
      </c>
      <c r="F41" s="1045">
        <f>SUM(H41:H44)</f>
        <v>1</v>
      </c>
      <c r="G41" s="1048" t="str" cm="1">
        <f t="array" ref="G41">IFERROR(_xlfn.IFS(H43&lt;0.5,"",H43&lt;10,"Please note: If there are physical workloads due to vibrations, they are to be evaluated separately! See https://www.baua.de/EN/Topics/Work- design/Physical-agents-and-work-environment/Vibrations/_functions/Publications-search_Formular.html?nn=8718374"),"")</f>
        <v/>
      </c>
      <c r="H41" s="397">
        <f>IFERROR(VALUE(MID(E41,FIND("(",E41,LEN(E41)-7)+1,FIND(")",E41,LEN(E41)-7)-FIND("(",E41,LEN(E41)-7)-1)),0)</f>
        <v>1</v>
      </c>
      <c r="I41" s="1027">
        <f>SUM(H41:H52)</f>
        <v>2</v>
      </c>
      <c r="J41" s="578"/>
      <c r="U41" s="40"/>
    </row>
    <row r="42" spans="2:23" s="3" customFormat="1" ht="34.15" customHeight="1">
      <c r="B42" s="1011"/>
      <c r="C42" s="1031"/>
      <c r="D42" s="82" t="s">
        <v>430</v>
      </c>
      <c r="E42" s="83"/>
      <c r="F42" s="1046"/>
      <c r="G42" s="1037"/>
      <c r="H42" s="397">
        <f t="shared" ref="H42:H52" si="3">IFERROR(VALUE(MID(E42,FIND("(",E42,LEN(E42)-7)+1,FIND(")",E42,LEN(E42)-7)-FIND("(",E42,LEN(E42)-7)-1)),0)</f>
        <v>0</v>
      </c>
      <c r="I42" s="1028"/>
      <c r="J42" s="578"/>
      <c r="U42" s="40"/>
    </row>
    <row r="43" spans="2:23" ht="34.15" customHeight="1">
      <c r="B43" s="1011"/>
      <c r="C43" s="1031"/>
      <c r="D43" s="82" t="s">
        <v>411</v>
      </c>
      <c r="E43" s="83"/>
      <c r="F43" s="1046"/>
      <c r="G43" s="1037"/>
      <c r="H43" s="397">
        <f t="shared" si="3"/>
        <v>0</v>
      </c>
      <c r="I43" s="1028"/>
      <c r="K43" s="3"/>
      <c r="L43" s="3"/>
      <c r="O43" s="1"/>
      <c r="U43" s="41"/>
      <c r="V43" s="1"/>
      <c r="W43" s="1"/>
    </row>
    <row r="44" spans="2:23" ht="35.65" customHeight="1" thickBot="1">
      <c r="B44" s="1011"/>
      <c r="C44" s="1032"/>
      <c r="D44" s="579" t="s">
        <v>382</v>
      </c>
      <c r="E44" s="187"/>
      <c r="F44" s="1047"/>
      <c r="G44" s="1038"/>
      <c r="H44" s="397">
        <f t="shared" si="3"/>
        <v>0</v>
      </c>
      <c r="I44" s="1028"/>
      <c r="K44" s="3"/>
      <c r="L44" s="3"/>
      <c r="O44" s="1"/>
      <c r="U44" s="41"/>
      <c r="V44" s="1"/>
      <c r="W44" s="1"/>
    </row>
    <row r="45" spans="2:23" ht="37.15" customHeight="1" thickTop="1">
      <c r="B45" s="1011"/>
      <c r="C45" s="1030" t="s">
        <v>605</v>
      </c>
      <c r="D45" s="85" t="s">
        <v>410</v>
      </c>
      <c r="E45" s="186"/>
      <c r="F45" s="1033">
        <f>SUM(H45:H48)</f>
        <v>1</v>
      </c>
      <c r="G45" s="1036" t="str" cm="1">
        <f t="array" ref="G45">IFERROR(_xlfn.IFS(H47&lt;0.5,"",H47&lt;10,"Please note: If there are physical workloads due to vibrations, they are to be evaluated separately! See https://www.baua.de/EN/Topics/Work- design/Physical-agents-and-work-environment/Vibrations/_functions/Publications-search_Formular.html?nn=8718374"),"")</f>
        <v/>
      </c>
      <c r="H45" s="397">
        <f t="shared" si="3"/>
        <v>0</v>
      </c>
      <c r="I45" s="1028"/>
      <c r="K45" s="3"/>
      <c r="L45" s="3"/>
      <c r="O45" s="1"/>
      <c r="U45" s="41"/>
      <c r="V45" s="1"/>
      <c r="W45" s="1"/>
    </row>
    <row r="46" spans="2:23" ht="37.15" customHeight="1">
      <c r="B46" s="1011"/>
      <c r="C46" s="1031"/>
      <c r="D46" s="82" t="s">
        <v>430</v>
      </c>
      <c r="E46" s="83" t="s">
        <v>405</v>
      </c>
      <c r="F46" s="1034"/>
      <c r="G46" s="1037"/>
      <c r="H46" s="397">
        <f t="shared" si="3"/>
        <v>1</v>
      </c>
      <c r="I46" s="1028"/>
      <c r="K46" s="3"/>
      <c r="L46" s="3"/>
      <c r="O46" s="1"/>
      <c r="U46" s="41"/>
      <c r="V46" s="1"/>
      <c r="W46" s="1"/>
    </row>
    <row r="47" spans="2:23" ht="37.15" customHeight="1">
      <c r="B47" s="1011"/>
      <c r="C47" s="1031"/>
      <c r="D47" s="82" t="s">
        <v>411</v>
      </c>
      <c r="E47" s="83"/>
      <c r="F47" s="1034"/>
      <c r="G47" s="1037"/>
      <c r="H47" s="397">
        <f t="shared" si="3"/>
        <v>0</v>
      </c>
      <c r="I47" s="1028"/>
      <c r="K47" s="3"/>
      <c r="L47" s="3"/>
      <c r="O47" s="1"/>
      <c r="U47" s="41"/>
      <c r="V47" s="1"/>
      <c r="W47" s="1"/>
    </row>
    <row r="48" spans="2:23" ht="37.15" customHeight="1" thickBot="1">
      <c r="B48" s="1011"/>
      <c r="C48" s="1032"/>
      <c r="D48" s="579" t="s">
        <v>382</v>
      </c>
      <c r="E48" s="187"/>
      <c r="F48" s="1035"/>
      <c r="G48" s="1038"/>
      <c r="H48" s="397">
        <f t="shared" si="3"/>
        <v>0</v>
      </c>
      <c r="I48" s="1028"/>
      <c r="K48" s="3"/>
      <c r="L48" s="3"/>
      <c r="O48" s="1"/>
      <c r="U48" s="41"/>
      <c r="V48" s="1"/>
      <c r="W48" s="1"/>
    </row>
    <row r="49" spans="2:23" ht="34.5" customHeight="1" thickTop="1">
      <c r="B49" s="1011"/>
      <c r="C49" s="1030" t="s">
        <v>606</v>
      </c>
      <c r="D49" s="85" t="s">
        <v>410</v>
      </c>
      <c r="E49" s="186"/>
      <c r="F49" s="1033">
        <f>SUM(H49:H52)</f>
        <v>0</v>
      </c>
      <c r="G49" s="1036" t="str" cm="1">
        <f t="array" ref="G49">IFERROR(_xlfn.IFS(E51="Shock: No unfavourable working conditions (0)","",E51="4) Strong shocks (vibrations) resulting in physical tension (0)","Please note: If there are physical workloads due to vibrations, they are to be evaluated separately! See https://www.baua.de/EN/Topics/Work- design/Physical-agents-and-work-environment/Vibrations/_functions/Publications-search_Formular.html?nn=8718374"),"")</f>
        <v>Please note: If there are physical workloads due to vibrations, they are to be evaluated separately! See https://www.baua.de/EN/Topics/Work- design/Physical-agents-and-work-environment/Vibrations/_functions/Publications-search_Formular.html?nn=8718374</v>
      </c>
      <c r="H49" s="397">
        <f t="shared" si="3"/>
        <v>0</v>
      </c>
      <c r="I49" s="1028"/>
      <c r="K49" s="3"/>
      <c r="L49" s="3"/>
      <c r="O49" s="1"/>
      <c r="U49" s="41"/>
      <c r="V49" s="1"/>
      <c r="W49" s="1"/>
    </row>
    <row r="50" spans="2:23" ht="34.5" customHeight="1">
      <c r="B50" s="1011"/>
      <c r="C50" s="1031"/>
      <c r="D50" s="82" t="s">
        <v>430</v>
      </c>
      <c r="E50" s="83"/>
      <c r="F50" s="1034"/>
      <c r="G50" s="1037"/>
      <c r="H50" s="397">
        <f t="shared" si="3"/>
        <v>0</v>
      </c>
      <c r="I50" s="1028"/>
      <c r="K50" s="3"/>
      <c r="L50" s="3"/>
      <c r="O50" s="1"/>
      <c r="U50" s="41"/>
      <c r="V50" s="1"/>
      <c r="W50" s="1"/>
    </row>
    <row r="51" spans="2:23" ht="34.5" customHeight="1">
      <c r="B51" s="1011"/>
      <c r="C51" s="1031"/>
      <c r="D51" s="82" t="s">
        <v>411</v>
      </c>
      <c r="E51" s="83" t="s">
        <v>954</v>
      </c>
      <c r="F51" s="1034"/>
      <c r="G51" s="1037"/>
      <c r="H51" s="397">
        <f t="shared" si="3"/>
        <v>0</v>
      </c>
      <c r="I51" s="1028"/>
      <c r="K51" s="3"/>
      <c r="L51" s="3"/>
      <c r="O51" s="1"/>
      <c r="U51" s="41"/>
      <c r="V51" s="1"/>
      <c r="W51" s="1"/>
    </row>
    <row r="52" spans="2:23" ht="34.5" customHeight="1" thickBot="1">
      <c r="B52" s="1040"/>
      <c r="C52" s="1032"/>
      <c r="D52" s="579" t="s">
        <v>382</v>
      </c>
      <c r="E52" s="187"/>
      <c r="F52" s="1035"/>
      <c r="G52" s="1038"/>
      <c r="H52" s="397">
        <f t="shared" si="3"/>
        <v>0</v>
      </c>
      <c r="I52" s="1029"/>
      <c r="K52" s="3"/>
      <c r="L52" s="3"/>
      <c r="O52" s="1"/>
      <c r="U52" s="41"/>
      <c r="V52" s="1"/>
      <c r="W52" s="1"/>
    </row>
    <row r="53" spans="2:23" ht="38.65" customHeight="1" thickTop="1">
      <c r="B53" s="1011" t="s">
        <v>76</v>
      </c>
      <c r="C53" s="1012" t="s">
        <v>329</v>
      </c>
      <c r="D53" s="1013"/>
      <c r="E53" s="566" t="s">
        <v>226</v>
      </c>
      <c r="F53" s="1014"/>
      <c r="G53" s="1015"/>
      <c r="H53" s="397"/>
      <c r="I53" s="1" t="s">
        <v>827</v>
      </c>
      <c r="J53" s="569"/>
      <c r="K53" s="1"/>
      <c r="O53" s="1"/>
      <c r="U53" s="41"/>
      <c r="V53" s="1"/>
      <c r="W53" s="1"/>
    </row>
    <row r="54" spans="2:23" ht="27.75" customHeight="1">
      <c r="B54" s="1011"/>
      <c r="C54" s="191" t="s">
        <v>76</v>
      </c>
      <c r="D54" s="120" t="s">
        <v>413</v>
      </c>
      <c r="E54" s="121" t="s">
        <v>414</v>
      </c>
      <c r="F54" s="1016" t="s">
        <v>381</v>
      </c>
      <c r="G54" s="1017"/>
      <c r="H54" s="401"/>
      <c r="I54" s="1" t="s">
        <v>830</v>
      </c>
      <c r="J54" s="569"/>
      <c r="K54" s="1"/>
      <c r="O54" s="1"/>
      <c r="U54" s="41"/>
      <c r="V54" s="1"/>
      <c r="W54" s="1"/>
    </row>
    <row r="55" spans="2:23" ht="39" customHeight="1">
      <c r="B55" s="1011"/>
      <c r="C55" s="291" t="s">
        <v>415</v>
      </c>
      <c r="D55" s="301">
        <f ca="1">F15</f>
        <v>9</v>
      </c>
      <c r="E55" s="302">
        <f ca="1">F20</f>
        <v>16</v>
      </c>
      <c r="F55" s="1018">
        <f ca="1">F25</f>
        <v>1.5</v>
      </c>
      <c r="G55" s="1019"/>
      <c r="H55" s="401"/>
      <c r="I55" s="1" t="s">
        <v>828</v>
      </c>
      <c r="J55" s="569"/>
      <c r="K55" s="1"/>
      <c r="O55" s="1"/>
      <c r="U55" s="41"/>
      <c r="V55" s="1"/>
      <c r="W55" s="1"/>
    </row>
    <row r="56" spans="2:23" ht="49.5" customHeight="1">
      <c r="B56" s="1011"/>
      <c r="C56" s="291" t="s">
        <v>416</v>
      </c>
      <c r="D56" s="303">
        <f>F28</f>
        <v>2</v>
      </c>
      <c r="E56" s="304">
        <f>F32</f>
        <v>0</v>
      </c>
      <c r="F56" s="1020">
        <f>F36</f>
        <v>0</v>
      </c>
      <c r="G56" s="1021"/>
      <c r="H56" s="402"/>
      <c r="I56" s="1" t="s">
        <v>829</v>
      </c>
      <c r="J56" s="569"/>
      <c r="K56" s="1"/>
      <c r="O56" s="1"/>
      <c r="U56" s="41"/>
      <c r="V56" s="1"/>
      <c r="W56" s="1"/>
    </row>
    <row r="57" spans="2:23" ht="36" customHeight="1">
      <c r="B57" s="1011"/>
      <c r="C57" s="192" t="s">
        <v>417</v>
      </c>
      <c r="D57" s="303">
        <f>F41</f>
        <v>1</v>
      </c>
      <c r="E57" s="304">
        <f>F45</f>
        <v>1</v>
      </c>
      <c r="F57" s="1020">
        <f>F49</f>
        <v>0</v>
      </c>
      <c r="G57" s="1021"/>
      <c r="H57" s="402"/>
      <c r="I57" s="1"/>
      <c r="J57" s="569"/>
      <c r="K57" s="1"/>
      <c r="O57" s="1"/>
      <c r="U57" s="41"/>
      <c r="V57" s="1"/>
      <c r="W57" s="1"/>
    </row>
    <row r="58" spans="2:23" ht="46.15" customHeight="1">
      <c r="B58" s="1011"/>
      <c r="C58" s="291" t="s">
        <v>418</v>
      </c>
      <c r="D58" s="303">
        <f>H9</f>
        <v>3</v>
      </c>
      <c r="E58" s="304">
        <f>H9</f>
        <v>3</v>
      </c>
      <c r="F58" s="1020">
        <f>H9</f>
        <v>3</v>
      </c>
      <c r="G58" s="1021"/>
      <c r="H58" s="402"/>
      <c r="I58" s="1"/>
      <c r="J58" s="569"/>
      <c r="K58" s="1"/>
      <c r="O58" s="1"/>
      <c r="U58" s="41"/>
      <c r="V58" s="1"/>
      <c r="W58" s="1"/>
    </row>
    <row r="59" spans="2:23" ht="72" customHeight="1">
      <c r="B59" s="1011"/>
      <c r="C59" s="192" t="s">
        <v>420</v>
      </c>
      <c r="D59" s="305">
        <f ca="1">D58*(SUM(D55:D57))</f>
        <v>36</v>
      </c>
      <c r="E59" s="306">
        <f ca="1">E58*(SUM(E55:E57))</f>
        <v>51</v>
      </c>
      <c r="F59" s="1022">
        <f ca="1">F58*(SUM(F55:F57))</f>
        <v>4.5</v>
      </c>
      <c r="G59" s="1023"/>
      <c r="H59" s="402"/>
      <c r="I59" s="1"/>
      <c r="J59" s="569"/>
      <c r="K59" s="1"/>
      <c r="O59" s="1"/>
      <c r="U59" s="41"/>
      <c r="V59" s="1"/>
      <c r="W59" s="1"/>
    </row>
    <row r="60" spans="2:23" ht="54" customHeight="1">
      <c r="B60" s="1011"/>
      <c r="C60" s="455" t="s">
        <v>419</v>
      </c>
      <c r="D60" s="1024">
        <f ca="1">IFERROR(MAX(D59:G59),"NoData")</f>
        <v>51</v>
      </c>
      <c r="E60" s="1025"/>
      <c r="F60" s="1025"/>
      <c r="G60" s="1026"/>
      <c r="H60" s="402"/>
      <c r="I60" s="1"/>
      <c r="J60" s="569"/>
      <c r="K60" s="1"/>
      <c r="O60" s="1"/>
      <c r="U60" s="41"/>
      <c r="V60" s="1"/>
      <c r="W60" s="1"/>
    </row>
    <row r="61" spans="2:23" ht="54" customHeight="1">
      <c r="B61" s="997" t="s">
        <v>826</v>
      </c>
      <c r="C61" s="998"/>
      <c r="D61" s="999" t="str" cm="1">
        <f t="array" aca="1" ref="D61" ca="1">IFERROR(_xlfn.IFS(D60&lt;=1,"Risk Assessment Not Compleated",D60&lt;=20,I53,D60&lt;=50,I54,D60&lt;=100,I55,D60&lt;=3000,I56),"Risk Assessment Not Compleated")</f>
        <v>Risk Range 3: Intensity of load is substantially increased. Physical overload is also possible for normally resilient persons. Disorders (pain), possibly including dysfunctions, reversible in most cases, without morphological manifestation. Measures: Workplace redesign and other prevention measures should be considered.</v>
      </c>
      <c r="E61" s="1000"/>
      <c r="F61" s="1000"/>
      <c r="G61" s="1001"/>
      <c r="H61" s="402"/>
      <c r="I61" s="1"/>
      <c r="J61" s="569"/>
      <c r="K61" s="1"/>
      <c r="O61" s="1"/>
      <c r="U61" s="41"/>
      <c r="V61" s="1"/>
      <c r="W61" s="1"/>
    </row>
    <row r="62" spans="2:23" ht="41.65" customHeight="1">
      <c r="B62" s="1002" t="s">
        <v>953</v>
      </c>
      <c r="C62" s="1003"/>
      <c r="D62" s="1003"/>
      <c r="E62" s="1003"/>
      <c r="F62" s="1003"/>
      <c r="G62" s="1004"/>
      <c r="H62" s="403"/>
      <c r="I62" s="1"/>
      <c r="J62" s="569"/>
      <c r="K62" s="1"/>
      <c r="O62" s="1"/>
      <c r="U62" s="41"/>
      <c r="V62" s="1"/>
      <c r="W62" s="1"/>
    </row>
    <row r="63" spans="2:23" ht="15.75" customHeight="1">
      <c r="B63" s="1005"/>
      <c r="C63" s="1006"/>
      <c r="D63" s="1006"/>
      <c r="E63" s="1006"/>
      <c r="F63" s="1006"/>
      <c r="G63" s="1007"/>
      <c r="H63" s="403"/>
      <c r="I63" s="1"/>
      <c r="J63" s="569"/>
      <c r="K63" s="1"/>
      <c r="O63" s="1"/>
      <c r="U63" s="41"/>
      <c r="V63" s="1"/>
      <c r="W63" s="1"/>
    </row>
    <row r="64" spans="2:23" ht="99" customHeight="1">
      <c r="B64" s="1008"/>
      <c r="C64" s="1009"/>
      <c r="D64" s="1009"/>
      <c r="E64" s="1009"/>
      <c r="F64" s="1009"/>
      <c r="G64" s="1010"/>
      <c r="H64" s="404"/>
      <c r="I64" s="1"/>
      <c r="J64" s="569"/>
      <c r="K64" s="1"/>
      <c r="O64" s="1"/>
      <c r="U64" s="41"/>
      <c r="V64" s="1"/>
      <c r="W64" s="1"/>
    </row>
    <row r="65" spans="2:23" ht="15.75" customHeight="1">
      <c r="B65" s="454" t="s">
        <v>844</v>
      </c>
      <c r="E65" s="21"/>
      <c r="F65" s="22"/>
      <c r="G65" s="2"/>
      <c r="H65" s="2"/>
      <c r="I65" s="6"/>
      <c r="O65" s="1"/>
      <c r="U65" s="41"/>
      <c r="V65" s="1"/>
      <c r="W65" s="1"/>
    </row>
    <row r="66" spans="2:23" ht="15.75" customHeight="1">
      <c r="E66" s="21"/>
      <c r="F66" s="22"/>
      <c r="I66" s="6"/>
      <c r="K66" s="1"/>
      <c r="O66" s="1"/>
      <c r="U66" s="41"/>
      <c r="V66" s="1"/>
      <c r="W66" s="1"/>
    </row>
    <row r="67" spans="2:23" ht="15.75" customHeight="1">
      <c r="E67" s="21"/>
      <c r="F67" s="22"/>
      <c r="I67" s="6"/>
      <c r="K67" s="1"/>
      <c r="O67" s="1"/>
      <c r="U67" s="41"/>
      <c r="V67" s="1"/>
      <c r="W67" s="1"/>
    </row>
    <row r="68" spans="2:23" ht="15.75" customHeight="1">
      <c r="E68" s="21"/>
      <c r="F68" s="22"/>
      <c r="I68" s="6"/>
      <c r="K68" s="1"/>
      <c r="O68" s="1"/>
      <c r="U68" s="41"/>
      <c r="V68" s="1"/>
      <c r="W68" s="1"/>
    </row>
    <row r="69" spans="2:23" ht="15.75" customHeight="1">
      <c r="E69" s="21"/>
      <c r="F69" s="22"/>
      <c r="K69" s="1"/>
      <c r="O69" s="1"/>
      <c r="U69" s="41"/>
      <c r="V69" s="1"/>
      <c r="W69" s="1"/>
    </row>
    <row r="70" spans="2:23" ht="15.75" customHeight="1">
      <c r="E70" s="21"/>
      <c r="F70" s="22"/>
      <c r="J70" s="578"/>
      <c r="K70" s="1"/>
      <c r="O70" s="1"/>
      <c r="U70" s="41"/>
      <c r="V70" s="1"/>
      <c r="W70" s="1"/>
    </row>
    <row r="71" spans="2:23" ht="15.75" customHeight="1">
      <c r="E71" s="21"/>
      <c r="F71" s="22"/>
      <c r="J71" s="578"/>
      <c r="K71" s="1"/>
      <c r="O71" s="1"/>
      <c r="U71" s="41"/>
      <c r="V71" s="1"/>
      <c r="W71" s="1"/>
    </row>
    <row r="72" spans="2:23" ht="15.75" customHeight="1">
      <c r="E72" s="21"/>
      <c r="F72" s="22"/>
      <c r="K72" s="1"/>
      <c r="O72" s="1"/>
      <c r="U72" s="41"/>
      <c r="V72" s="1"/>
      <c r="W72" s="1"/>
    </row>
    <row r="73" spans="2:23" ht="15.75" customHeight="1">
      <c r="K73" s="1"/>
      <c r="O73" s="1"/>
      <c r="U73" s="41"/>
      <c r="V73" s="1"/>
      <c r="W73" s="1"/>
    </row>
    <row r="74" spans="2:23" ht="15.75" customHeight="1">
      <c r="K74" s="1"/>
      <c r="O74" s="1"/>
      <c r="U74" s="41"/>
      <c r="V74" s="1"/>
      <c r="W74" s="1"/>
    </row>
    <row r="75" spans="2:23" ht="36" customHeight="1">
      <c r="B75" s="3"/>
      <c r="C75" s="3"/>
      <c r="D75" s="3"/>
      <c r="E75" s="3"/>
      <c r="F75" s="3"/>
      <c r="K75" s="1"/>
      <c r="O75" s="1"/>
      <c r="U75" s="41"/>
      <c r="V75" s="1"/>
      <c r="W75" s="1"/>
    </row>
    <row r="76" spans="2:23" ht="25.15" customHeight="1">
      <c r="B76" s="3"/>
      <c r="C76" s="3"/>
      <c r="D76" s="3"/>
      <c r="E76" s="3"/>
      <c r="F76" s="3"/>
      <c r="K76" s="1"/>
      <c r="O76" s="1"/>
      <c r="U76" s="41"/>
      <c r="V76" s="1"/>
      <c r="W76" s="1"/>
    </row>
    <row r="77" spans="2:23" ht="25.15" customHeight="1">
      <c r="B77" s="3"/>
      <c r="C77" s="3"/>
      <c r="D77" s="3"/>
      <c r="E77" s="3"/>
      <c r="F77" s="3"/>
      <c r="K77" s="1"/>
      <c r="O77" s="1"/>
      <c r="U77" s="41"/>
      <c r="V77" s="1"/>
      <c r="W77" s="1"/>
    </row>
    <row r="78" spans="2:23" ht="20.100000000000001" customHeight="1">
      <c r="B78" s="3"/>
      <c r="C78" s="3"/>
      <c r="D78" s="3"/>
      <c r="E78" s="3"/>
      <c r="F78" s="3"/>
      <c r="K78" s="1"/>
      <c r="O78" s="1"/>
      <c r="U78" s="41"/>
      <c r="V78" s="1"/>
      <c r="W78" s="1"/>
    </row>
    <row r="79" spans="2:23" ht="20.100000000000001" customHeight="1">
      <c r="B79" s="3"/>
      <c r="C79" s="3"/>
      <c r="D79" s="3"/>
      <c r="E79" s="3"/>
      <c r="F79" s="3"/>
      <c r="K79" s="1"/>
      <c r="O79" s="1"/>
      <c r="U79" s="41"/>
      <c r="V79" s="1"/>
      <c r="W79" s="1"/>
    </row>
    <row r="80" spans="2:23" ht="22.15" customHeight="1">
      <c r="B80" s="3"/>
      <c r="C80" s="3"/>
      <c r="D80" s="3"/>
      <c r="E80" s="3"/>
      <c r="F80" s="3"/>
      <c r="K80" s="1"/>
      <c r="O80" s="1"/>
      <c r="U80" s="41"/>
      <c r="V80" s="1"/>
      <c r="W80" s="1"/>
    </row>
    <row r="81" spans="2:29" ht="31.15" customHeight="1">
      <c r="B81" s="3"/>
      <c r="C81" s="3"/>
      <c r="D81" s="3"/>
      <c r="E81" s="3"/>
      <c r="F81" s="3"/>
      <c r="K81" s="1"/>
      <c r="O81" s="1"/>
      <c r="U81" s="41"/>
      <c r="V81" s="1"/>
      <c r="W81" s="1"/>
    </row>
    <row r="82" spans="2:29" ht="29.1" customHeight="1">
      <c r="B82" s="3"/>
      <c r="C82" s="3"/>
      <c r="D82" s="3"/>
      <c r="E82" s="3"/>
      <c r="F82" s="3"/>
      <c r="I82" s="383" t="s">
        <v>95</v>
      </c>
      <c r="J82" s="10" t="s">
        <v>94</v>
      </c>
      <c r="K82" s="1"/>
      <c r="O82" s="1"/>
      <c r="U82" s="41"/>
      <c r="V82" s="1"/>
      <c r="W82" s="1"/>
    </row>
    <row r="83" spans="2:29" ht="14.65" customHeight="1">
      <c r="B83" s="3"/>
      <c r="C83" s="3"/>
      <c r="D83" s="3"/>
      <c r="E83" s="3"/>
      <c r="F83" s="3"/>
      <c r="I83" s="383" t="s">
        <v>96</v>
      </c>
      <c r="J83" s="10" t="s">
        <v>99</v>
      </c>
      <c r="O83" s="1"/>
      <c r="U83" s="41"/>
      <c r="V83" s="1"/>
      <c r="W83" s="1"/>
    </row>
    <row r="84" spans="2:29" ht="14.65" customHeight="1">
      <c r="B84" s="3"/>
      <c r="C84" s="3"/>
      <c r="D84" s="3"/>
      <c r="E84" s="3"/>
      <c r="F84" s="3"/>
      <c r="I84" s="383" t="s">
        <v>97</v>
      </c>
      <c r="J84" s="10" t="s">
        <v>100</v>
      </c>
      <c r="O84" s="1"/>
      <c r="U84" s="41"/>
      <c r="V84" s="1"/>
      <c r="W84" s="1"/>
    </row>
    <row r="85" spans="2:29" ht="14.65" customHeight="1">
      <c r="B85" s="3"/>
      <c r="C85" s="3"/>
      <c r="D85" s="3"/>
      <c r="E85" s="3"/>
      <c r="F85" s="3"/>
      <c r="I85" s="383" t="s">
        <v>98</v>
      </c>
      <c r="J85" s="10" t="s">
        <v>101</v>
      </c>
      <c r="O85" s="1"/>
      <c r="U85" s="41"/>
      <c r="V85" s="1"/>
      <c r="W85" s="1"/>
    </row>
    <row r="86" spans="2:29" ht="14.65" customHeight="1">
      <c r="B86" s="3"/>
      <c r="C86" s="3"/>
      <c r="D86" s="3"/>
      <c r="E86" s="3"/>
      <c r="F86" s="3"/>
      <c r="O86" s="1"/>
      <c r="U86" s="41"/>
      <c r="V86" s="1"/>
      <c r="W86" s="1"/>
      <c r="AC86" s="26"/>
    </row>
    <row r="87" spans="2:29" ht="14.65" customHeight="1">
      <c r="B87" s="3"/>
      <c r="C87" s="3"/>
      <c r="D87" s="3"/>
      <c r="E87" s="3"/>
      <c r="F87" s="3"/>
      <c r="I87" s="405" t="str">
        <f ca="1">(IFERROR(OFFSET(P7,MATCH(#REF!,O7:O10,0)-1,MATCH(F21,P6:R6,0)-1),"0"))</f>
        <v>0</v>
      </c>
      <c r="O87" s="1"/>
      <c r="U87" s="41"/>
      <c r="V87" s="1"/>
      <c r="W87" s="1"/>
      <c r="AC87" s="26"/>
    </row>
    <row r="88" spans="2:29" ht="14.65" customHeight="1">
      <c r="B88" s="3"/>
      <c r="C88" s="3"/>
      <c r="D88" s="3"/>
      <c r="E88" s="3"/>
      <c r="F88" s="3"/>
      <c r="I88" s="405">
        <f ca="1">I87*1.5</f>
        <v>0</v>
      </c>
      <c r="O88" s="1"/>
      <c r="U88" s="41"/>
      <c r="V88" s="1"/>
      <c r="W88" s="1"/>
    </row>
    <row r="89" spans="2:29" ht="14.65" customHeight="1">
      <c r="B89" s="3"/>
      <c r="C89" s="3"/>
      <c r="D89" s="3"/>
      <c r="E89" s="3"/>
      <c r="F89" s="3"/>
      <c r="I89" s="406" t="str">
        <f ca="1">(IFERROR(OFFSET(T7,MATCH(#REF!,S7:S10,0)-1,MATCH(#REF!,T6:W6,0)-1),"0"))</f>
        <v>0</v>
      </c>
      <c r="O89" s="1"/>
      <c r="U89" s="41"/>
      <c r="V89" s="1"/>
      <c r="W89" s="1"/>
    </row>
    <row r="90" spans="2:29" ht="14.65" customHeight="1">
      <c r="B90" s="3"/>
      <c r="C90" s="3"/>
      <c r="D90" s="3"/>
      <c r="E90" s="3"/>
      <c r="F90" s="3"/>
      <c r="I90" s="406">
        <f ca="1">I89*1.5</f>
        <v>0</v>
      </c>
      <c r="O90" s="1"/>
      <c r="U90" s="41"/>
      <c r="V90" s="1"/>
      <c r="W90" s="1"/>
    </row>
    <row r="91" spans="2:29" ht="14.65" customHeight="1">
      <c r="B91" s="3"/>
      <c r="C91" s="3"/>
      <c r="D91" s="3"/>
      <c r="E91" s="3"/>
      <c r="F91" s="3"/>
      <c r="I91" s="407">
        <f ca="1">MAX(I87:I90)</f>
        <v>0</v>
      </c>
      <c r="O91" s="1"/>
      <c r="U91" s="41"/>
      <c r="V91" s="1"/>
      <c r="W91" s="1"/>
    </row>
    <row r="92" spans="2:29" ht="14.65" customHeight="1">
      <c r="B92" s="3"/>
      <c r="C92" s="3"/>
      <c r="D92" s="3"/>
      <c r="E92" s="3"/>
      <c r="F92" s="3"/>
      <c r="I92" s="406"/>
      <c r="O92" s="1"/>
      <c r="U92" s="41"/>
      <c r="V92" s="1"/>
      <c r="W92" s="1"/>
    </row>
    <row r="93" spans="2:29" ht="14.65" customHeight="1">
      <c r="B93" s="3"/>
      <c r="C93" s="3"/>
      <c r="D93" s="3"/>
      <c r="E93" s="3"/>
      <c r="F93" s="3"/>
      <c r="O93" s="1"/>
      <c r="U93" s="41"/>
      <c r="V93" s="1"/>
      <c r="W93" s="1"/>
    </row>
    <row r="94" spans="2:29" ht="14.65" customHeight="1">
      <c r="B94" s="3"/>
      <c r="C94" s="3"/>
      <c r="D94" s="3"/>
      <c r="E94" s="3"/>
      <c r="F94" s="3"/>
      <c r="O94" s="1"/>
      <c r="U94" s="41"/>
      <c r="V94" s="1"/>
      <c r="W94" s="1"/>
    </row>
    <row r="95" spans="2:29" ht="14.65" customHeight="1">
      <c r="B95" s="3"/>
      <c r="C95" s="3"/>
      <c r="D95" s="3"/>
      <c r="E95" s="3"/>
      <c r="F95" s="3"/>
      <c r="I95" s="408" t="s">
        <v>344</v>
      </c>
      <c r="O95" s="1"/>
      <c r="U95" s="41"/>
      <c r="V95" s="1"/>
      <c r="W95" s="1"/>
    </row>
    <row r="96" spans="2:29" ht="14.65" customHeight="1">
      <c r="B96" s="3"/>
      <c r="C96" s="3"/>
      <c r="D96" s="3"/>
      <c r="E96" s="3"/>
      <c r="F96" s="3"/>
      <c r="I96" s="408" t="s">
        <v>850</v>
      </c>
      <c r="J96" s="580" t="s">
        <v>589</v>
      </c>
      <c r="O96" s="1"/>
      <c r="U96" s="41"/>
      <c r="V96" s="1"/>
      <c r="W96" s="1"/>
    </row>
    <row r="97" spans="2:29" ht="14.65" customHeight="1">
      <c r="B97" s="3"/>
      <c r="C97" s="3"/>
      <c r="D97" s="3"/>
      <c r="E97" s="3"/>
      <c r="F97" s="3"/>
      <c r="J97" s="10" t="s">
        <v>590</v>
      </c>
      <c r="O97" s="1"/>
      <c r="U97" s="41"/>
      <c r="V97" s="1"/>
      <c r="W97" s="1"/>
    </row>
    <row r="98" spans="2:29" ht="44.1" customHeight="1">
      <c r="B98" s="3"/>
      <c r="C98" s="3"/>
      <c r="D98" s="3"/>
      <c r="E98" s="3"/>
      <c r="F98" s="3"/>
      <c r="J98" s="10" t="s">
        <v>591</v>
      </c>
      <c r="O98" s="1"/>
      <c r="U98" s="41"/>
      <c r="V98" s="1"/>
      <c r="W98" s="1"/>
    </row>
    <row r="99" spans="2:29" ht="14.65" customHeight="1">
      <c r="B99" s="3"/>
      <c r="C99" s="3"/>
      <c r="D99" s="3"/>
      <c r="E99" s="3"/>
      <c r="F99" s="3"/>
      <c r="J99" s="10" t="s">
        <v>345</v>
      </c>
      <c r="O99" s="1"/>
      <c r="U99" s="41"/>
      <c r="V99" s="1"/>
      <c r="W99" s="1"/>
    </row>
    <row r="100" spans="2:29" ht="14.65" customHeight="1">
      <c r="B100" s="3"/>
      <c r="C100" s="3"/>
      <c r="D100" s="3"/>
      <c r="E100" s="3"/>
      <c r="F100" s="3"/>
      <c r="J100" s="10" t="s">
        <v>346</v>
      </c>
      <c r="O100" s="1"/>
      <c r="U100" s="41"/>
      <c r="V100" s="1"/>
      <c r="W100" s="1"/>
    </row>
    <row r="101" spans="2:29" ht="14.65" customHeight="1">
      <c r="B101" s="3"/>
      <c r="C101" s="3"/>
      <c r="D101" s="3"/>
      <c r="E101" s="3"/>
      <c r="F101" s="3"/>
      <c r="J101" s="10" t="s">
        <v>347</v>
      </c>
      <c r="O101" s="1"/>
      <c r="U101" s="41"/>
      <c r="V101" s="1"/>
      <c r="W101" s="1"/>
    </row>
    <row r="102" spans="2:29" ht="14.65" customHeight="1" thickBot="1">
      <c r="G102" s="39"/>
      <c r="H102" s="39"/>
      <c r="I102" s="408" t="s">
        <v>849</v>
      </c>
      <c r="J102" s="580"/>
      <c r="K102" s="10" t="s">
        <v>361</v>
      </c>
      <c r="O102" s="1"/>
      <c r="U102" s="41"/>
      <c r="V102" s="1"/>
      <c r="W102" s="1"/>
    </row>
    <row r="103" spans="2:29" ht="33" customHeight="1" thickBot="1">
      <c r="B103" s="860" t="s">
        <v>831</v>
      </c>
      <c r="C103" s="861"/>
      <c r="D103" s="558" t="s">
        <v>832</v>
      </c>
      <c r="E103" s="626" t="s">
        <v>833</v>
      </c>
      <c r="F103" s="627"/>
      <c r="G103" s="559" t="s">
        <v>834</v>
      </c>
      <c r="H103" s="9" t="s">
        <v>67</v>
      </c>
      <c r="I103" s="10">
        <f>(SUM(E48:E51))</f>
        <v>0</v>
      </c>
      <c r="J103" s="569"/>
      <c r="K103" s="10" t="s">
        <v>362</v>
      </c>
      <c r="O103" s="1"/>
      <c r="U103" s="41"/>
      <c r="V103" s="1"/>
      <c r="W103" s="1"/>
    </row>
    <row r="104" spans="2:29" ht="107.25" customHeight="1" thickTop="1">
      <c r="B104" s="591" t="s">
        <v>835</v>
      </c>
      <c r="C104" s="592"/>
      <c r="D104" s="560" t="s">
        <v>836</v>
      </c>
      <c r="E104" s="591" t="s">
        <v>837</v>
      </c>
      <c r="F104" s="592"/>
      <c r="G104" s="560" t="s">
        <v>842</v>
      </c>
      <c r="H104" s="9" t="s">
        <v>66</v>
      </c>
      <c r="I104" s="25" cm="1">
        <f t="array" ref="I104">IFERROR(_xlfn.IFS(I103&lt;=6,I103,I103&gt;6,"6"),"No Data")</f>
        <v>0</v>
      </c>
      <c r="J104" s="569"/>
      <c r="K104" s="10" t="s">
        <v>363</v>
      </c>
      <c r="O104" s="1"/>
      <c r="U104" s="41"/>
      <c r="V104" s="1"/>
      <c r="W104" s="1"/>
    </row>
    <row r="105" spans="2:29" ht="60" customHeight="1" thickBot="1">
      <c r="B105" s="862" t="s">
        <v>838</v>
      </c>
      <c r="C105" s="863"/>
      <c r="D105" s="561" t="s">
        <v>839</v>
      </c>
      <c r="E105" s="562" t="s">
        <v>840</v>
      </c>
      <c r="F105" s="563"/>
      <c r="G105" s="564" t="s">
        <v>841</v>
      </c>
      <c r="H105" s="9"/>
      <c r="I105" s="1"/>
      <c r="J105" s="569"/>
      <c r="K105" s="10" t="s">
        <v>364</v>
      </c>
      <c r="O105" s="1"/>
      <c r="U105" s="41"/>
      <c r="V105" s="1"/>
      <c r="W105" s="1"/>
      <c r="AC105" s="26"/>
    </row>
    <row r="106" spans="2:29" ht="14.65" customHeight="1">
      <c r="I106" s="990" t="s">
        <v>349</v>
      </c>
      <c r="J106" s="991"/>
      <c r="K106" s="409" t="s">
        <v>696</v>
      </c>
      <c r="L106" s="410"/>
      <c r="M106" s="409"/>
      <c r="N106" s="411"/>
      <c r="O106" s="1"/>
      <c r="U106" s="41"/>
      <c r="V106" s="1"/>
      <c r="W106" s="1"/>
    </row>
    <row r="107" spans="2:29" ht="14.65" customHeight="1">
      <c r="I107" s="992"/>
      <c r="J107" s="993"/>
      <c r="K107" s="10">
        <v>1</v>
      </c>
      <c r="L107" s="10">
        <v>2</v>
      </c>
      <c r="M107" s="1">
        <v>3</v>
      </c>
      <c r="N107" s="412">
        <v>4</v>
      </c>
      <c r="O107" s="1"/>
      <c r="U107" s="41"/>
      <c r="V107" s="1"/>
      <c r="W107" s="1"/>
    </row>
    <row r="108" spans="2:29" ht="14.65" customHeight="1">
      <c r="I108" s="995" t="s">
        <v>348</v>
      </c>
      <c r="J108" s="581">
        <v>1</v>
      </c>
      <c r="K108" s="413">
        <v>2</v>
      </c>
      <c r="L108" s="413">
        <v>4</v>
      </c>
      <c r="M108" s="414">
        <v>6</v>
      </c>
      <c r="N108" s="415">
        <v>8</v>
      </c>
      <c r="O108" s="1"/>
      <c r="U108" s="41"/>
      <c r="V108" s="1"/>
      <c r="W108" s="1"/>
    </row>
    <row r="109" spans="2:29" ht="14.65" customHeight="1">
      <c r="I109" s="995"/>
      <c r="J109" s="581">
        <v>2</v>
      </c>
      <c r="K109" s="413">
        <v>7</v>
      </c>
      <c r="L109" s="413">
        <v>15</v>
      </c>
      <c r="M109" s="414">
        <v>22</v>
      </c>
      <c r="N109" s="415">
        <v>30</v>
      </c>
      <c r="O109" s="1"/>
      <c r="U109" s="41"/>
      <c r="V109" s="1"/>
      <c r="W109" s="1"/>
    </row>
    <row r="110" spans="2:29" ht="14.65" customHeight="1">
      <c r="I110" s="995"/>
      <c r="J110" s="581">
        <v>3</v>
      </c>
      <c r="K110" s="413">
        <v>10</v>
      </c>
      <c r="L110" s="413">
        <v>20</v>
      </c>
      <c r="M110" s="414">
        <v>30</v>
      </c>
      <c r="N110" s="415">
        <v>40</v>
      </c>
      <c r="O110" s="1"/>
      <c r="U110" s="41"/>
      <c r="V110" s="10" t="s">
        <v>80</v>
      </c>
      <c r="W110" s="1"/>
    </row>
    <row r="111" spans="2:29" ht="14.65" customHeight="1">
      <c r="I111" s="995"/>
      <c r="J111" s="581">
        <v>4</v>
      </c>
      <c r="K111" s="413">
        <v>3</v>
      </c>
      <c r="L111" s="413">
        <v>6</v>
      </c>
      <c r="M111" s="414">
        <v>9</v>
      </c>
      <c r="N111" s="415">
        <v>12</v>
      </c>
      <c r="O111" s="1"/>
      <c r="U111" s="41"/>
      <c r="V111" s="1"/>
      <c r="W111" s="1"/>
    </row>
    <row r="112" spans="2:29" ht="14.65" customHeight="1">
      <c r="I112" s="995"/>
      <c r="J112" s="581">
        <v>5</v>
      </c>
      <c r="K112" s="413">
        <v>2</v>
      </c>
      <c r="L112" s="413">
        <v>4</v>
      </c>
      <c r="M112" s="414">
        <v>6</v>
      </c>
      <c r="N112" s="415">
        <v>8</v>
      </c>
      <c r="O112" s="1"/>
      <c r="U112" s="41"/>
      <c r="V112" s="1"/>
      <c r="W112" s="1"/>
    </row>
    <row r="113" spans="9:23" ht="14.65" customHeight="1">
      <c r="I113" s="996"/>
      <c r="J113" s="582">
        <v>6</v>
      </c>
      <c r="K113" s="416">
        <v>0.5</v>
      </c>
      <c r="L113" s="416">
        <v>1</v>
      </c>
      <c r="M113" s="417">
        <v>1.5</v>
      </c>
      <c r="N113" s="418">
        <v>2</v>
      </c>
      <c r="O113" s="1"/>
      <c r="U113" s="41"/>
      <c r="V113" s="1"/>
      <c r="W113" s="1"/>
    </row>
    <row r="114" spans="9:23" ht="14.65" customHeight="1">
      <c r="O114" s="1"/>
      <c r="U114" s="41"/>
      <c r="V114" s="1"/>
      <c r="W114" s="1"/>
    </row>
    <row r="115" spans="9:23" ht="18.75" customHeight="1">
      <c r="I115" s="408" t="s">
        <v>848</v>
      </c>
      <c r="J115" s="580" t="s">
        <v>356</v>
      </c>
      <c r="O115" s="1"/>
      <c r="U115" s="41"/>
      <c r="V115" s="1"/>
      <c r="W115" s="1"/>
    </row>
    <row r="116" spans="9:23" ht="14.65" customHeight="1">
      <c r="J116" s="10" t="s">
        <v>357</v>
      </c>
      <c r="O116" s="1"/>
      <c r="U116" s="41"/>
      <c r="V116" s="1"/>
      <c r="W116" s="1"/>
    </row>
    <row r="117" spans="9:23" ht="14.65" customHeight="1">
      <c r="J117" s="10" t="s">
        <v>358</v>
      </c>
      <c r="O117" s="3"/>
      <c r="U117" s="40"/>
      <c r="V117" s="3"/>
      <c r="W117" s="3"/>
    </row>
    <row r="118" spans="9:23" ht="14.65" customHeight="1">
      <c r="J118" s="10" t="s">
        <v>359</v>
      </c>
      <c r="O118" s="3"/>
      <c r="U118" s="40"/>
      <c r="V118" s="3"/>
      <c r="W118" s="3"/>
    </row>
    <row r="119" spans="9:23" ht="18.75" customHeight="1">
      <c r="J119" s="10" t="s">
        <v>360</v>
      </c>
      <c r="O119" s="3"/>
      <c r="U119" s="40"/>
      <c r="V119" s="3"/>
      <c r="W119" s="3"/>
    </row>
    <row r="120" spans="9:23" ht="14.65" customHeight="1">
      <c r="I120" s="408" t="s">
        <v>847</v>
      </c>
      <c r="J120" s="10" t="s">
        <v>361</v>
      </c>
      <c r="O120" s="3"/>
      <c r="U120" s="40"/>
      <c r="V120" s="3"/>
      <c r="W120" s="3"/>
    </row>
    <row r="121" spans="9:23" ht="14.65" customHeight="1">
      <c r="J121" s="10" t="s">
        <v>362</v>
      </c>
      <c r="O121" s="3"/>
      <c r="U121" s="40"/>
      <c r="V121" s="3"/>
      <c r="W121" s="3"/>
    </row>
    <row r="122" spans="9:23" ht="14.65" customHeight="1">
      <c r="J122" s="10" t="s">
        <v>363</v>
      </c>
      <c r="O122" s="3"/>
      <c r="U122" s="40"/>
      <c r="V122" s="3"/>
      <c r="W122" s="3"/>
    </row>
    <row r="123" spans="9:23" ht="14.65" customHeight="1">
      <c r="J123" s="10" t="s">
        <v>364</v>
      </c>
      <c r="O123" s="3"/>
      <c r="U123" s="40"/>
      <c r="V123" s="3"/>
      <c r="W123" s="3"/>
    </row>
    <row r="124" spans="9:23" ht="14.65" customHeight="1">
      <c r="I124" s="990" t="s">
        <v>367</v>
      </c>
      <c r="J124" s="991"/>
      <c r="K124" s="409" t="s">
        <v>696</v>
      </c>
      <c r="L124" s="410"/>
      <c r="M124" s="409"/>
      <c r="N124" s="411"/>
      <c r="O124" s="3"/>
      <c r="U124" s="40"/>
      <c r="V124" s="3"/>
      <c r="W124" s="3"/>
    </row>
    <row r="125" spans="9:23" ht="14.65" customHeight="1">
      <c r="I125" s="992"/>
      <c r="J125" s="993"/>
      <c r="K125" s="10">
        <v>1</v>
      </c>
      <c r="L125" s="10">
        <v>2</v>
      </c>
      <c r="M125" s="1">
        <v>3</v>
      </c>
      <c r="N125" s="412">
        <v>4</v>
      </c>
      <c r="O125" s="3"/>
      <c r="U125" s="40"/>
      <c r="V125" s="3"/>
      <c r="W125" s="3"/>
    </row>
    <row r="126" spans="9:23" ht="14.65" customHeight="1">
      <c r="I126" s="994" t="s">
        <v>348</v>
      </c>
      <c r="J126" s="581">
        <v>1</v>
      </c>
      <c r="K126" s="413">
        <v>10</v>
      </c>
      <c r="L126" s="413">
        <v>20</v>
      </c>
      <c r="M126" s="414">
        <v>30</v>
      </c>
      <c r="N126" s="415">
        <v>40</v>
      </c>
      <c r="O126" s="3"/>
      <c r="U126" s="40"/>
      <c r="V126" s="3"/>
      <c r="W126" s="3"/>
    </row>
    <row r="127" spans="9:23" ht="14.65" customHeight="1">
      <c r="I127" s="995"/>
      <c r="J127" s="581">
        <v>2</v>
      </c>
      <c r="K127" s="413">
        <v>6</v>
      </c>
      <c r="L127" s="413">
        <v>12</v>
      </c>
      <c r="M127" s="414">
        <v>18</v>
      </c>
      <c r="N127" s="415">
        <v>24</v>
      </c>
      <c r="O127" s="3"/>
      <c r="U127" s="40"/>
      <c r="V127" s="3"/>
      <c r="W127" s="3"/>
    </row>
    <row r="128" spans="9:23" ht="14.65" customHeight="1">
      <c r="I128" s="995"/>
      <c r="J128" s="581">
        <v>3</v>
      </c>
      <c r="K128" s="413">
        <v>7</v>
      </c>
      <c r="L128" s="413">
        <v>14</v>
      </c>
      <c r="M128" s="413">
        <v>21</v>
      </c>
      <c r="N128" s="419">
        <v>28</v>
      </c>
      <c r="O128" s="3"/>
      <c r="U128" s="40"/>
      <c r="V128" s="3"/>
      <c r="W128" s="3"/>
    </row>
    <row r="129" spans="9:23">
      <c r="I129" s="995"/>
      <c r="J129" s="581">
        <v>4</v>
      </c>
      <c r="K129" s="413">
        <v>7</v>
      </c>
      <c r="L129" s="413">
        <v>14</v>
      </c>
      <c r="M129" s="413">
        <v>21</v>
      </c>
      <c r="N129" s="419">
        <v>28</v>
      </c>
      <c r="O129" s="3"/>
      <c r="U129" s="40"/>
      <c r="V129" s="3"/>
      <c r="W129" s="3"/>
    </row>
    <row r="130" spans="9:23">
      <c r="I130" s="996"/>
      <c r="J130" s="583">
        <v>0</v>
      </c>
      <c r="K130" s="416">
        <v>0</v>
      </c>
      <c r="L130" s="416">
        <v>0</v>
      </c>
      <c r="M130" s="416">
        <v>0</v>
      </c>
      <c r="N130" s="420">
        <v>0</v>
      </c>
      <c r="O130" s="3"/>
      <c r="U130" s="40"/>
      <c r="V130" s="3"/>
      <c r="W130" s="3"/>
    </row>
    <row r="131" spans="9:23">
      <c r="I131" s="6"/>
      <c r="J131" s="578"/>
      <c r="K131" s="3"/>
      <c r="L131" s="3"/>
      <c r="M131" s="3"/>
      <c r="N131" s="3"/>
      <c r="O131" s="3"/>
      <c r="U131" s="40"/>
      <c r="V131" s="3"/>
      <c r="W131" s="3"/>
    </row>
    <row r="132" spans="9:23">
      <c r="I132" s="408" t="s">
        <v>845</v>
      </c>
      <c r="J132" s="580" t="s">
        <v>369</v>
      </c>
      <c r="O132" s="3"/>
      <c r="U132" s="40"/>
      <c r="V132" s="3"/>
      <c r="W132" s="3"/>
    </row>
    <row r="133" spans="9:23">
      <c r="J133" s="10" t="s">
        <v>592</v>
      </c>
      <c r="O133" s="3"/>
      <c r="U133" s="40"/>
      <c r="V133" s="3"/>
      <c r="W133" s="3"/>
    </row>
    <row r="134" spans="9:23">
      <c r="J134" s="10" t="s">
        <v>370</v>
      </c>
      <c r="O134" s="3"/>
      <c r="U134" s="40"/>
      <c r="V134" s="3"/>
      <c r="W134" s="3"/>
    </row>
    <row r="135" spans="9:23">
      <c r="I135" s="408" t="s">
        <v>846</v>
      </c>
      <c r="J135" s="10" t="s">
        <v>361</v>
      </c>
      <c r="O135" s="3"/>
      <c r="U135" s="40"/>
      <c r="V135" s="3"/>
      <c r="W135" s="3"/>
    </row>
    <row r="136" spans="9:23">
      <c r="J136" s="10" t="s">
        <v>362</v>
      </c>
      <c r="O136" s="3"/>
      <c r="U136" s="40"/>
      <c r="V136" s="3"/>
      <c r="W136" s="3"/>
    </row>
    <row r="137" spans="9:23">
      <c r="J137" s="10" t="s">
        <v>363</v>
      </c>
      <c r="O137" s="3"/>
      <c r="U137" s="40"/>
      <c r="V137" s="3"/>
      <c r="W137" s="3"/>
    </row>
    <row r="138" spans="9:23">
      <c r="J138" s="10" t="s">
        <v>364</v>
      </c>
      <c r="O138" s="3"/>
      <c r="U138" s="40"/>
      <c r="V138" s="3"/>
      <c r="W138" s="3"/>
    </row>
    <row r="139" spans="9:23">
      <c r="I139" s="990" t="s">
        <v>368</v>
      </c>
      <c r="J139" s="991"/>
      <c r="K139" s="409" t="s">
        <v>696</v>
      </c>
      <c r="L139" s="410"/>
      <c r="M139" s="409"/>
      <c r="N139" s="411"/>
      <c r="O139" s="3"/>
      <c r="U139" s="40"/>
      <c r="V139" s="3"/>
      <c r="W139" s="3"/>
    </row>
    <row r="140" spans="9:23">
      <c r="I140" s="992"/>
      <c r="J140" s="993"/>
      <c r="K140" s="10">
        <v>1</v>
      </c>
      <c r="L140" s="10">
        <v>2</v>
      </c>
      <c r="M140" s="1">
        <v>3</v>
      </c>
      <c r="N140" s="412">
        <v>4</v>
      </c>
      <c r="O140" s="3"/>
      <c r="U140" s="40"/>
      <c r="V140" s="3"/>
      <c r="W140" s="3"/>
    </row>
    <row r="141" spans="9:23" ht="45" customHeight="1">
      <c r="I141" s="994" t="s">
        <v>348</v>
      </c>
      <c r="J141" s="581">
        <v>1</v>
      </c>
      <c r="K141" s="413">
        <v>2</v>
      </c>
      <c r="L141" s="413">
        <v>4</v>
      </c>
      <c r="M141" s="414">
        <v>6</v>
      </c>
      <c r="N141" s="415">
        <v>8</v>
      </c>
      <c r="O141" s="3"/>
      <c r="U141" s="40"/>
      <c r="V141" s="3"/>
      <c r="W141" s="3"/>
    </row>
    <row r="142" spans="9:23">
      <c r="I142" s="995"/>
      <c r="J142" s="581">
        <v>2</v>
      </c>
      <c r="K142" s="413">
        <v>10</v>
      </c>
      <c r="L142" s="413">
        <v>20</v>
      </c>
      <c r="M142" s="414">
        <v>30</v>
      </c>
      <c r="N142" s="415">
        <v>40</v>
      </c>
      <c r="O142" s="3"/>
      <c r="U142" s="40"/>
      <c r="V142" s="3"/>
      <c r="W142" s="3"/>
    </row>
    <row r="143" spans="9:23" ht="14.65" customHeight="1">
      <c r="I143" s="996"/>
      <c r="J143" s="582">
        <v>0</v>
      </c>
      <c r="K143" s="416">
        <v>0</v>
      </c>
      <c r="L143" s="416">
        <v>0</v>
      </c>
      <c r="M143" s="416">
        <v>0</v>
      </c>
      <c r="N143" s="420">
        <v>0</v>
      </c>
      <c r="O143" s="3"/>
      <c r="U143" s="40"/>
      <c r="V143" s="3"/>
      <c r="W143" s="3"/>
    </row>
    <row r="144" spans="9:23">
      <c r="I144" s="6"/>
      <c r="J144" s="578"/>
      <c r="K144" s="3"/>
      <c r="L144" s="3"/>
      <c r="M144" s="3"/>
      <c r="N144" s="3"/>
      <c r="O144" s="3"/>
      <c r="U144" s="40"/>
      <c r="V144" s="3"/>
      <c r="W144" s="3"/>
    </row>
    <row r="145" spans="7:23">
      <c r="I145" s="408" t="s">
        <v>372</v>
      </c>
      <c r="J145" s="10" t="s">
        <v>389</v>
      </c>
      <c r="K145" s="3"/>
      <c r="L145" s="3"/>
      <c r="M145" s="3"/>
      <c r="N145" s="3"/>
      <c r="O145" s="3"/>
      <c r="U145" s="40"/>
      <c r="V145" s="3"/>
      <c r="W145" s="3"/>
    </row>
    <row r="146" spans="7:23">
      <c r="J146" s="578" t="s">
        <v>390</v>
      </c>
      <c r="O146" s="3"/>
      <c r="U146" s="40"/>
      <c r="V146" s="3"/>
      <c r="W146" s="3"/>
    </row>
    <row r="147" spans="7:23">
      <c r="J147" s="578" t="s">
        <v>391</v>
      </c>
      <c r="O147" s="3"/>
      <c r="U147" s="40"/>
      <c r="V147" s="3"/>
      <c r="W147" s="3"/>
    </row>
    <row r="148" spans="7:23">
      <c r="J148" s="10" t="s">
        <v>386</v>
      </c>
      <c r="O148" s="3"/>
      <c r="U148" s="40"/>
      <c r="V148" s="3"/>
      <c r="W148" s="3"/>
    </row>
    <row r="149" spans="7:23">
      <c r="J149" s="10" t="s">
        <v>392</v>
      </c>
      <c r="O149" s="3"/>
      <c r="U149" s="40"/>
      <c r="V149" s="3"/>
      <c r="W149" s="3"/>
    </row>
    <row r="150" spans="7:23">
      <c r="J150" s="10" t="s">
        <v>387</v>
      </c>
      <c r="O150" s="3"/>
      <c r="U150" s="40"/>
      <c r="V150" s="3"/>
      <c r="W150" s="3"/>
    </row>
    <row r="151" spans="7:23">
      <c r="J151" s="10" t="s">
        <v>393</v>
      </c>
      <c r="O151" s="3"/>
      <c r="U151" s="40"/>
      <c r="V151" s="3"/>
      <c r="W151" s="3"/>
    </row>
    <row r="152" spans="7:23">
      <c r="G152" s="9"/>
      <c r="I152" s="6"/>
      <c r="J152" s="569" t="s">
        <v>388</v>
      </c>
      <c r="O152" s="3"/>
      <c r="U152" s="40"/>
      <c r="V152" s="3"/>
      <c r="W152" s="3"/>
    </row>
    <row r="153" spans="7:23">
      <c r="G153" s="9"/>
      <c r="I153" s="6"/>
      <c r="J153" s="10" t="s">
        <v>394</v>
      </c>
      <c r="O153" s="3"/>
      <c r="U153" s="40"/>
      <c r="V153" s="3"/>
      <c r="W153" s="3"/>
    </row>
    <row r="154" spans="7:23">
      <c r="G154" s="9"/>
      <c r="I154" s="408" t="s">
        <v>373</v>
      </c>
      <c r="J154" s="10" t="s">
        <v>389</v>
      </c>
      <c r="O154" s="3"/>
      <c r="U154" s="40"/>
      <c r="V154" s="3"/>
      <c r="W154" s="3"/>
    </row>
    <row r="155" spans="7:23">
      <c r="J155" s="578" t="s">
        <v>395</v>
      </c>
      <c r="O155" s="3"/>
      <c r="U155" s="40"/>
      <c r="V155" s="3"/>
      <c r="W155" s="3"/>
    </row>
    <row r="156" spans="7:23">
      <c r="J156" s="578" t="s">
        <v>396</v>
      </c>
      <c r="O156" s="3"/>
      <c r="U156" s="40"/>
      <c r="V156" s="3"/>
      <c r="W156" s="3"/>
    </row>
    <row r="157" spans="7:23">
      <c r="J157" s="10" t="s">
        <v>386</v>
      </c>
      <c r="O157" s="3"/>
      <c r="U157" s="40"/>
      <c r="V157" s="3"/>
      <c r="W157" s="3"/>
    </row>
    <row r="158" spans="7:23">
      <c r="J158" s="10" t="s">
        <v>392</v>
      </c>
      <c r="O158" s="3"/>
      <c r="U158" s="40"/>
      <c r="V158" s="3"/>
      <c r="W158" s="3"/>
    </row>
    <row r="159" spans="7:23">
      <c r="J159" s="10" t="s">
        <v>387</v>
      </c>
      <c r="O159" s="3"/>
      <c r="U159" s="40"/>
      <c r="V159" s="3"/>
      <c r="W159" s="3"/>
    </row>
    <row r="160" spans="7:23">
      <c r="J160" s="10" t="s">
        <v>397</v>
      </c>
      <c r="O160" s="3"/>
      <c r="U160" s="40"/>
      <c r="V160" s="3"/>
      <c r="W160" s="3"/>
    </row>
    <row r="161" spans="8:23">
      <c r="J161" s="569" t="s">
        <v>388</v>
      </c>
      <c r="O161" s="3"/>
      <c r="U161" s="40"/>
      <c r="V161" s="3"/>
      <c r="W161" s="3"/>
    </row>
    <row r="162" spans="8:23">
      <c r="J162" s="10" t="s">
        <v>394</v>
      </c>
      <c r="O162" s="3"/>
      <c r="U162" s="40"/>
      <c r="V162" s="3"/>
      <c r="W162" s="3"/>
    </row>
    <row r="163" spans="8:23">
      <c r="I163" s="408" t="s">
        <v>374</v>
      </c>
      <c r="J163" s="10" t="s">
        <v>389</v>
      </c>
      <c r="O163" s="3"/>
      <c r="U163" s="40"/>
      <c r="V163" s="3"/>
      <c r="W163" s="3"/>
    </row>
    <row r="164" spans="8:23">
      <c r="J164" s="578" t="s">
        <v>395</v>
      </c>
      <c r="O164" s="3"/>
      <c r="U164" s="40"/>
      <c r="V164" s="3"/>
      <c r="W164" s="3"/>
    </row>
    <row r="165" spans="8:23">
      <c r="J165" s="578" t="s">
        <v>398</v>
      </c>
      <c r="O165" s="3"/>
      <c r="U165" s="40"/>
      <c r="V165" s="3"/>
      <c r="W165" s="3"/>
    </row>
    <row r="166" spans="8:23">
      <c r="J166" s="10" t="s">
        <v>386</v>
      </c>
      <c r="O166" s="3"/>
      <c r="U166" s="40"/>
      <c r="V166" s="3"/>
      <c r="W166" s="3"/>
    </row>
    <row r="167" spans="8:23">
      <c r="J167" s="10" t="s">
        <v>399</v>
      </c>
      <c r="O167" s="3"/>
      <c r="U167" s="40"/>
      <c r="V167" s="3"/>
      <c r="W167" s="3"/>
    </row>
    <row r="168" spans="8:23">
      <c r="J168" s="10" t="s">
        <v>387</v>
      </c>
      <c r="O168" s="3"/>
      <c r="U168" s="40"/>
      <c r="V168" s="3"/>
      <c r="W168" s="3"/>
    </row>
    <row r="169" spans="8:23">
      <c r="J169" s="10" t="s">
        <v>397</v>
      </c>
      <c r="O169" s="3"/>
      <c r="U169" s="40"/>
      <c r="V169" s="3"/>
      <c r="W169" s="3"/>
    </row>
    <row r="170" spans="8:23">
      <c r="J170" s="569" t="s">
        <v>388</v>
      </c>
      <c r="O170" s="3"/>
      <c r="U170" s="40"/>
      <c r="V170" s="3"/>
      <c r="W170" s="3"/>
    </row>
    <row r="171" spans="8:23">
      <c r="J171" s="10" t="s">
        <v>394</v>
      </c>
      <c r="O171" s="3"/>
      <c r="U171" s="40"/>
      <c r="V171" s="3"/>
      <c r="W171" s="3"/>
    </row>
    <row r="172" spans="8:23">
      <c r="H172" s="10"/>
      <c r="I172" s="408" t="s">
        <v>401</v>
      </c>
      <c r="J172" s="10" t="s">
        <v>402</v>
      </c>
      <c r="O172" s="3"/>
      <c r="U172" s="40"/>
      <c r="V172" s="3"/>
      <c r="W172" s="3"/>
    </row>
    <row r="173" spans="8:23">
      <c r="J173" s="580" t="s">
        <v>403</v>
      </c>
      <c r="O173" s="3"/>
      <c r="U173" s="40"/>
      <c r="V173" s="3"/>
      <c r="W173" s="3"/>
    </row>
    <row r="174" spans="8:23">
      <c r="J174" s="10" t="s">
        <v>404</v>
      </c>
      <c r="O174" s="3"/>
      <c r="U174" s="40"/>
      <c r="V174" s="3"/>
      <c r="W174" s="3"/>
    </row>
    <row r="175" spans="8:23">
      <c r="H175" s="10"/>
      <c r="J175" s="580" t="s">
        <v>405</v>
      </c>
      <c r="O175" s="3"/>
      <c r="U175" s="40"/>
      <c r="V175" s="3"/>
      <c r="W175" s="3"/>
    </row>
    <row r="176" spans="8:23">
      <c r="H176" s="10"/>
      <c r="J176" s="10" t="s">
        <v>406</v>
      </c>
      <c r="O176" s="3"/>
      <c r="U176" s="40"/>
      <c r="V176" s="3"/>
      <c r="W176" s="3"/>
    </row>
    <row r="177" spans="7:23" ht="17.25">
      <c r="H177" s="10"/>
      <c r="J177" s="580" t="s">
        <v>593</v>
      </c>
      <c r="O177" s="3"/>
      <c r="U177" s="40"/>
      <c r="V177" s="3"/>
      <c r="W177" s="3"/>
    </row>
    <row r="178" spans="7:23">
      <c r="J178" s="10" t="s">
        <v>407</v>
      </c>
      <c r="O178" s="3"/>
      <c r="U178" s="40"/>
      <c r="V178" s="3"/>
      <c r="W178" s="3"/>
    </row>
    <row r="179" spans="7:23">
      <c r="J179" s="10" t="s">
        <v>412</v>
      </c>
      <c r="O179" s="3"/>
      <c r="U179" s="40"/>
      <c r="V179" s="3"/>
      <c r="W179" s="3"/>
    </row>
    <row r="180" spans="7:23">
      <c r="I180" s="408" t="s">
        <v>408</v>
      </c>
      <c r="J180" s="10" t="s">
        <v>402</v>
      </c>
      <c r="O180" s="3"/>
      <c r="U180" s="40"/>
      <c r="V180" s="3"/>
      <c r="W180" s="3"/>
    </row>
    <row r="181" spans="7:23">
      <c r="J181" s="580" t="s">
        <v>403</v>
      </c>
      <c r="O181" s="3"/>
      <c r="U181" s="40"/>
      <c r="V181" s="3"/>
      <c r="W181" s="3"/>
    </row>
    <row r="182" spans="7:23">
      <c r="J182" s="10" t="s">
        <v>404</v>
      </c>
      <c r="O182" s="3"/>
      <c r="U182" s="40"/>
      <c r="V182" s="3"/>
      <c r="W182" s="3"/>
    </row>
    <row r="183" spans="7:23">
      <c r="J183" s="580" t="s">
        <v>405</v>
      </c>
      <c r="O183" s="3"/>
      <c r="U183" s="40"/>
      <c r="V183" s="3"/>
      <c r="W183" s="3"/>
    </row>
    <row r="184" spans="7:23">
      <c r="J184" s="10" t="s">
        <v>406</v>
      </c>
      <c r="O184" s="3"/>
      <c r="U184" s="40"/>
      <c r="V184" s="3"/>
      <c r="W184" s="3"/>
    </row>
    <row r="185" spans="7:23" ht="17.25">
      <c r="I185" s="6"/>
      <c r="J185" s="580" t="s">
        <v>593</v>
      </c>
      <c r="O185" s="3"/>
      <c r="U185" s="40"/>
      <c r="V185" s="3"/>
      <c r="W185" s="3"/>
    </row>
    <row r="186" spans="7:23">
      <c r="G186" s="9"/>
      <c r="I186" s="6"/>
      <c r="J186" s="10" t="s">
        <v>407</v>
      </c>
      <c r="O186" s="3"/>
      <c r="U186" s="40"/>
      <c r="V186" s="3"/>
      <c r="W186" s="3"/>
    </row>
    <row r="187" spans="7:23">
      <c r="G187" s="9"/>
      <c r="I187" s="6"/>
      <c r="J187" s="10" t="s">
        <v>412</v>
      </c>
      <c r="O187" s="3"/>
      <c r="U187" s="40"/>
      <c r="V187" s="3"/>
      <c r="W187" s="3"/>
    </row>
    <row r="188" spans="7:23">
      <c r="G188" s="9"/>
      <c r="I188" s="408" t="s">
        <v>374</v>
      </c>
      <c r="J188" s="10" t="s">
        <v>402</v>
      </c>
      <c r="O188" s="3"/>
      <c r="U188" s="40"/>
      <c r="V188" s="3"/>
      <c r="W188" s="3"/>
    </row>
    <row r="189" spans="7:23">
      <c r="G189" s="9"/>
      <c r="I189" s="6"/>
      <c r="J189" s="580" t="s">
        <v>403</v>
      </c>
      <c r="O189" s="3"/>
      <c r="U189" s="40"/>
      <c r="V189" s="3"/>
      <c r="W189" s="3"/>
    </row>
    <row r="190" spans="7:23">
      <c r="G190" s="9"/>
      <c r="I190" s="6"/>
      <c r="J190" s="10" t="s">
        <v>404</v>
      </c>
      <c r="O190" s="3"/>
      <c r="U190" s="40"/>
      <c r="V190" s="3"/>
      <c r="W190" s="3"/>
    </row>
    <row r="191" spans="7:23">
      <c r="H191" s="10"/>
      <c r="I191" s="6"/>
      <c r="J191" s="580" t="s">
        <v>409</v>
      </c>
      <c r="O191" s="3"/>
      <c r="U191" s="40"/>
      <c r="V191" s="3"/>
      <c r="W191" s="3"/>
    </row>
    <row r="192" spans="7:23">
      <c r="G192" s="9"/>
      <c r="I192" s="6"/>
      <c r="J192" s="10" t="s">
        <v>406</v>
      </c>
      <c r="O192" s="3"/>
      <c r="U192" s="40"/>
      <c r="V192" s="3"/>
      <c r="W192" s="3"/>
    </row>
    <row r="193" spans="7:23" ht="17.25">
      <c r="G193" s="9"/>
      <c r="I193" s="6"/>
      <c r="J193" s="580" t="s">
        <v>594</v>
      </c>
      <c r="O193" s="3"/>
      <c r="U193" s="40"/>
      <c r="V193" s="3"/>
      <c r="W193" s="3"/>
    </row>
    <row r="194" spans="7:23">
      <c r="G194" s="9"/>
      <c r="H194" s="10"/>
      <c r="I194" s="6"/>
      <c r="J194" s="10" t="s">
        <v>407</v>
      </c>
      <c r="O194" s="3"/>
      <c r="U194" s="40"/>
      <c r="V194" s="3"/>
      <c r="W194" s="3"/>
    </row>
    <row r="195" spans="7:23">
      <c r="G195" s="9"/>
      <c r="H195" s="10"/>
      <c r="I195" s="6"/>
      <c r="J195" s="10" t="s">
        <v>412</v>
      </c>
      <c r="O195" s="3"/>
      <c r="U195" s="40"/>
      <c r="V195" s="3"/>
      <c r="W195" s="3"/>
    </row>
    <row r="196" spans="7:23">
      <c r="G196" s="9"/>
      <c r="H196" s="10"/>
      <c r="I196" s="6"/>
      <c r="J196" s="569"/>
      <c r="O196" s="3"/>
      <c r="U196" s="40"/>
      <c r="V196" s="3"/>
      <c r="W196" s="3"/>
    </row>
    <row r="197" spans="7:23">
      <c r="G197" s="5"/>
      <c r="H197" s="10"/>
      <c r="I197" s="6"/>
      <c r="J197" s="569"/>
      <c r="O197" s="3"/>
      <c r="U197" s="40"/>
      <c r="V197" s="3"/>
      <c r="W197" s="3"/>
    </row>
    <row r="198" spans="7:23">
      <c r="G198" s="9"/>
      <c r="H198" s="10"/>
      <c r="I198" s="6"/>
      <c r="J198" s="569"/>
      <c r="O198" s="3"/>
      <c r="U198" s="40"/>
      <c r="V198" s="3"/>
      <c r="W198" s="3"/>
    </row>
    <row r="199" spans="7:23">
      <c r="G199" s="9"/>
      <c r="H199" s="10"/>
      <c r="I199" s="6"/>
      <c r="J199" s="569"/>
      <c r="O199" s="3"/>
      <c r="U199" s="40"/>
      <c r="V199" s="3"/>
      <c r="W199" s="3"/>
    </row>
    <row r="200" spans="7:23">
      <c r="G200" s="9"/>
      <c r="H200" s="10"/>
      <c r="I200" s="6"/>
      <c r="J200" s="569"/>
      <c r="O200" s="3"/>
      <c r="U200" s="40"/>
      <c r="V200" s="3"/>
      <c r="W200" s="3"/>
    </row>
    <row r="201" spans="7:23">
      <c r="G201" s="9"/>
      <c r="H201" s="10"/>
      <c r="I201" s="6"/>
      <c r="J201" s="569"/>
      <c r="O201" s="3"/>
      <c r="U201" s="40"/>
      <c r="V201" s="3"/>
      <c r="W201" s="3"/>
    </row>
    <row r="202" spans="7:23">
      <c r="G202" s="5"/>
      <c r="H202" s="10"/>
      <c r="I202" s="6"/>
      <c r="J202" s="569"/>
      <c r="O202" s="3"/>
      <c r="U202" s="40"/>
      <c r="V202" s="3"/>
      <c r="W202" s="3"/>
    </row>
    <row r="203" spans="7:23">
      <c r="G203" s="9"/>
      <c r="H203" s="10"/>
      <c r="I203" s="6"/>
      <c r="J203" s="569"/>
      <c r="O203" s="3"/>
      <c r="U203" s="40"/>
      <c r="V203" s="3"/>
      <c r="W203" s="3"/>
    </row>
    <row r="204" spans="7:23">
      <c r="G204" s="9"/>
      <c r="H204" s="10"/>
      <c r="I204" s="6"/>
      <c r="J204" s="569"/>
      <c r="O204" s="3"/>
      <c r="U204" s="40"/>
      <c r="V204" s="3"/>
      <c r="W204" s="3"/>
    </row>
    <row r="205" spans="7:23">
      <c r="G205" s="9"/>
      <c r="H205" s="10"/>
      <c r="I205" s="6"/>
      <c r="J205" s="569"/>
      <c r="O205" s="3"/>
      <c r="U205" s="40"/>
      <c r="V205" s="3"/>
      <c r="W205" s="3"/>
    </row>
    <row r="206" spans="7:23">
      <c r="G206" s="9"/>
      <c r="H206" s="10"/>
      <c r="I206" s="6"/>
      <c r="J206" s="569"/>
      <c r="O206" s="3"/>
      <c r="U206" s="40"/>
      <c r="V206" s="3"/>
      <c r="W206" s="3"/>
    </row>
    <row r="207" spans="7:23">
      <c r="O207" s="3"/>
      <c r="U207" s="40"/>
      <c r="V207" s="3"/>
      <c r="W207" s="3"/>
    </row>
    <row r="208" spans="7:23">
      <c r="O208" s="3"/>
      <c r="U208" s="40"/>
      <c r="V208" s="3"/>
      <c r="W208" s="3"/>
    </row>
    <row r="209" spans="15:23">
      <c r="O209" s="3"/>
      <c r="U209" s="40"/>
      <c r="V209" s="3"/>
      <c r="W209" s="3"/>
    </row>
    <row r="210" spans="15:23">
      <c r="O210" s="3"/>
      <c r="U210" s="40"/>
      <c r="V210" s="3"/>
      <c r="W210" s="3"/>
    </row>
    <row r="211" spans="15:23">
      <c r="O211" s="3"/>
      <c r="U211" s="40"/>
      <c r="V211" s="3"/>
      <c r="W211" s="3"/>
    </row>
    <row r="212" spans="15:23">
      <c r="O212" s="3"/>
      <c r="U212" s="40"/>
      <c r="V212" s="3"/>
      <c r="W212" s="3"/>
    </row>
    <row r="213" spans="15:23">
      <c r="O213" s="3"/>
      <c r="U213" s="40"/>
      <c r="V213" s="3"/>
      <c r="W213" s="3"/>
    </row>
    <row r="214" spans="15:23">
      <c r="O214" s="3"/>
      <c r="U214" s="40"/>
      <c r="V214" s="3"/>
      <c r="W214" s="3"/>
    </row>
    <row r="215" spans="15:23">
      <c r="O215" s="3"/>
      <c r="U215" s="40"/>
      <c r="V215" s="3"/>
      <c r="W215" s="3"/>
    </row>
    <row r="216" spans="15:23">
      <c r="O216" s="3"/>
      <c r="U216" s="40"/>
      <c r="V216" s="3"/>
      <c r="W216" s="3"/>
    </row>
    <row r="217" spans="15:23">
      <c r="O217" s="3"/>
      <c r="U217" s="40"/>
      <c r="V217" s="3"/>
      <c r="W217" s="3"/>
    </row>
    <row r="218" spans="15:23">
      <c r="O218" s="3"/>
      <c r="U218" s="40"/>
      <c r="V218" s="3"/>
      <c r="W218" s="3"/>
    </row>
    <row r="219" spans="15:23">
      <c r="O219" s="3"/>
      <c r="U219" s="40"/>
      <c r="V219" s="3"/>
      <c r="W219" s="3"/>
    </row>
    <row r="220" spans="15:23">
      <c r="O220" s="3"/>
      <c r="U220" s="40"/>
      <c r="V220" s="3"/>
      <c r="W220" s="3"/>
    </row>
    <row r="221" spans="15:23">
      <c r="O221" s="3"/>
      <c r="U221" s="40"/>
      <c r="V221" s="3"/>
      <c r="W221" s="3"/>
    </row>
    <row r="222" spans="15:23">
      <c r="O222" s="3"/>
      <c r="U222" s="40"/>
      <c r="V222" s="3"/>
      <c r="W222" s="3"/>
    </row>
    <row r="223" spans="15:23">
      <c r="O223" s="3"/>
      <c r="U223" s="40"/>
      <c r="V223" s="3"/>
      <c r="W223" s="3"/>
    </row>
    <row r="224" spans="15:23">
      <c r="O224" s="3"/>
      <c r="U224" s="40"/>
      <c r="V224" s="3"/>
      <c r="W224" s="3"/>
    </row>
    <row r="225" spans="15:23">
      <c r="O225" s="3"/>
      <c r="U225" s="40"/>
      <c r="V225" s="3"/>
      <c r="W225" s="3"/>
    </row>
    <row r="226" spans="15:23">
      <c r="O226" s="3"/>
      <c r="U226" s="40"/>
      <c r="V226" s="3"/>
      <c r="W226" s="3"/>
    </row>
    <row r="227" spans="15:23">
      <c r="O227" s="3"/>
      <c r="U227" s="40"/>
      <c r="V227" s="3"/>
      <c r="W227" s="3"/>
    </row>
    <row r="228" spans="15:23">
      <c r="O228" s="3"/>
      <c r="U228" s="40"/>
      <c r="V228" s="3"/>
      <c r="W228" s="3"/>
    </row>
    <row r="229" spans="15:23">
      <c r="O229" s="3"/>
      <c r="U229" s="40"/>
      <c r="V229" s="3"/>
      <c r="W229" s="3"/>
    </row>
    <row r="230" spans="15:23">
      <c r="O230" s="3"/>
      <c r="U230" s="40"/>
      <c r="V230" s="3"/>
      <c r="W230" s="3"/>
    </row>
    <row r="231" spans="15:23">
      <c r="O231" s="3"/>
      <c r="U231" s="40"/>
      <c r="V231" s="3"/>
      <c r="W231" s="3"/>
    </row>
    <row r="232" spans="15:23">
      <c r="O232" s="3"/>
      <c r="U232" s="40"/>
      <c r="V232" s="3"/>
      <c r="W232" s="3"/>
    </row>
    <row r="233" spans="15:23">
      <c r="O233" s="3"/>
      <c r="U233" s="40"/>
      <c r="V233" s="3"/>
      <c r="W233" s="3"/>
    </row>
    <row r="234" spans="15:23">
      <c r="O234" s="3"/>
      <c r="U234" s="40"/>
      <c r="V234" s="3"/>
      <c r="W234" s="3"/>
    </row>
    <row r="235" spans="15:23">
      <c r="O235" s="3"/>
      <c r="U235" s="40"/>
      <c r="V235" s="3"/>
      <c r="W235" s="3"/>
    </row>
    <row r="236" spans="15:23">
      <c r="O236" s="3"/>
      <c r="U236" s="40"/>
      <c r="V236" s="3"/>
      <c r="W236" s="3"/>
    </row>
    <row r="237" spans="15:23">
      <c r="O237" s="3"/>
      <c r="U237" s="40"/>
      <c r="V237" s="3"/>
      <c r="W237" s="3"/>
    </row>
    <row r="238" spans="15:23">
      <c r="O238" s="3"/>
      <c r="U238" s="40"/>
      <c r="V238" s="3"/>
      <c r="W238" s="3"/>
    </row>
    <row r="239" spans="15:23">
      <c r="O239" s="3"/>
      <c r="U239" s="40"/>
      <c r="V239" s="3"/>
      <c r="W239" s="3"/>
    </row>
    <row r="240" spans="15:23">
      <c r="O240" s="3"/>
      <c r="U240" s="40"/>
      <c r="V240" s="3"/>
      <c r="W240" s="3"/>
    </row>
    <row r="241" spans="15:23">
      <c r="O241" s="3"/>
      <c r="U241" s="40"/>
      <c r="V241" s="3"/>
      <c r="W241" s="3"/>
    </row>
    <row r="242" spans="15:23">
      <c r="O242" s="3"/>
      <c r="U242" s="40"/>
      <c r="V242" s="3"/>
      <c r="W242" s="3"/>
    </row>
    <row r="243" spans="15:23">
      <c r="O243" s="3"/>
      <c r="U243" s="40"/>
      <c r="V243" s="3"/>
      <c r="W243" s="3"/>
    </row>
    <row r="244" spans="15:23">
      <c r="O244" s="3"/>
      <c r="U244" s="40"/>
      <c r="V244" s="3"/>
      <c r="W244" s="3"/>
    </row>
    <row r="245" spans="15:23">
      <c r="O245" s="3"/>
      <c r="U245" s="40"/>
      <c r="V245" s="3"/>
      <c r="W245" s="3"/>
    </row>
    <row r="246" spans="15:23">
      <c r="O246" s="3"/>
      <c r="U246" s="40"/>
      <c r="V246" s="3"/>
      <c r="W246" s="3"/>
    </row>
    <row r="247" spans="15:23">
      <c r="O247" s="3"/>
      <c r="U247" s="40"/>
      <c r="V247" s="3"/>
      <c r="W247" s="3"/>
    </row>
    <row r="248" spans="15:23">
      <c r="O248" s="3"/>
      <c r="U248" s="40"/>
      <c r="V248" s="3"/>
      <c r="W248" s="3"/>
    </row>
    <row r="249" spans="15:23">
      <c r="O249" s="3"/>
      <c r="U249" s="40"/>
      <c r="V249" s="3"/>
      <c r="W249" s="3"/>
    </row>
    <row r="250" spans="15:23">
      <c r="O250" s="3"/>
      <c r="U250" s="40"/>
      <c r="V250" s="3"/>
      <c r="W250" s="3"/>
    </row>
    <row r="251" spans="15:23">
      <c r="O251" s="3"/>
      <c r="U251" s="40"/>
      <c r="V251" s="3"/>
      <c r="W251" s="3"/>
    </row>
    <row r="252" spans="15:23">
      <c r="O252" s="3"/>
      <c r="U252" s="40"/>
      <c r="V252" s="3"/>
      <c r="W252" s="3"/>
    </row>
    <row r="253" spans="15:23">
      <c r="O253" s="3"/>
      <c r="U253" s="40"/>
      <c r="V253" s="3"/>
      <c r="W253" s="3"/>
    </row>
    <row r="254" spans="15:23">
      <c r="O254" s="3"/>
      <c r="U254" s="40"/>
      <c r="V254" s="3"/>
      <c r="W254" s="3"/>
    </row>
    <row r="255" spans="15:23">
      <c r="O255" s="3"/>
      <c r="U255" s="40"/>
      <c r="V255" s="3"/>
      <c r="W255" s="3"/>
    </row>
    <row r="256" spans="15:23">
      <c r="O256" s="3"/>
      <c r="U256" s="40"/>
      <c r="V256" s="3"/>
      <c r="W256" s="3"/>
    </row>
    <row r="257" spans="15:23">
      <c r="O257" s="3"/>
      <c r="U257" s="40"/>
      <c r="V257" s="3"/>
      <c r="W257" s="3"/>
    </row>
    <row r="258" spans="15:23">
      <c r="O258" s="3"/>
      <c r="U258" s="40"/>
      <c r="V258" s="3"/>
      <c r="W258" s="3"/>
    </row>
    <row r="259" spans="15:23">
      <c r="O259" s="3"/>
      <c r="U259" s="40"/>
      <c r="V259" s="3"/>
      <c r="W259" s="3"/>
    </row>
    <row r="260" spans="15:23">
      <c r="O260" s="3"/>
      <c r="U260" s="40"/>
      <c r="V260" s="3"/>
      <c r="W260" s="3"/>
    </row>
    <row r="261" spans="15:23">
      <c r="O261" s="3"/>
      <c r="U261" s="40"/>
      <c r="V261" s="3"/>
      <c r="W261" s="3"/>
    </row>
    <row r="262" spans="15:23">
      <c r="O262" s="3"/>
      <c r="U262" s="40"/>
      <c r="V262" s="3"/>
      <c r="W262" s="3"/>
    </row>
    <row r="263" spans="15:23">
      <c r="O263" s="3"/>
      <c r="U263" s="40"/>
      <c r="V263" s="3"/>
      <c r="W263" s="3"/>
    </row>
    <row r="264" spans="15:23">
      <c r="O264" s="3"/>
      <c r="U264" s="40"/>
      <c r="V264" s="3"/>
      <c r="W264" s="3"/>
    </row>
    <row r="265" spans="15:23">
      <c r="O265" s="3"/>
      <c r="U265" s="40"/>
      <c r="V265" s="3"/>
      <c r="W265" s="3"/>
    </row>
    <row r="266" spans="15:23">
      <c r="O266" s="3"/>
      <c r="U266" s="40"/>
      <c r="V266" s="3"/>
      <c r="W266" s="3"/>
    </row>
    <row r="267" spans="15:23">
      <c r="O267" s="3"/>
      <c r="U267" s="40"/>
      <c r="V267" s="3"/>
      <c r="W267" s="3"/>
    </row>
    <row r="268" spans="15:23">
      <c r="O268" s="3"/>
      <c r="U268" s="40"/>
      <c r="V268" s="3"/>
      <c r="W268" s="3"/>
    </row>
    <row r="269" spans="15:23">
      <c r="O269" s="3"/>
      <c r="U269" s="40"/>
      <c r="V269" s="3"/>
      <c r="W269" s="3"/>
    </row>
    <row r="270" spans="15:23">
      <c r="O270" s="3"/>
      <c r="U270" s="40"/>
      <c r="V270" s="3"/>
      <c r="W270" s="3"/>
    </row>
  </sheetData>
  <sheetProtection algorithmName="SHA-512" hashValue="MbP0d188lXq3KKmxgFUTz4Q3UGAElyZFMum4ujh7yBxqSz9cRjbfOM3gHet07VMg5uqjm18HR0sgBOPxsdeEvQ==" saltValue="2IeuYt9D5fhG7W1jIsMIUw==" spinCount="100000" sheet="1" formatCells="0" formatColumns="0" formatRows="0"/>
  <mergeCells count="87">
    <mergeCell ref="B8:B9"/>
    <mergeCell ref="C9:D9"/>
    <mergeCell ref="B4:G4"/>
    <mergeCell ref="C5:G5"/>
    <mergeCell ref="C6:D6"/>
    <mergeCell ref="C7:D7"/>
    <mergeCell ref="F7:G7"/>
    <mergeCell ref="F6:G6"/>
    <mergeCell ref="C2:E2"/>
    <mergeCell ref="I3:I10"/>
    <mergeCell ref="C10:D10"/>
    <mergeCell ref="E10:G10"/>
    <mergeCell ref="C3:G3"/>
    <mergeCell ref="E8:G8"/>
    <mergeCell ref="C8:D8"/>
    <mergeCell ref="I28:I39"/>
    <mergeCell ref="F32:F35"/>
    <mergeCell ref="G32:G35"/>
    <mergeCell ref="C36:C39"/>
    <mergeCell ref="F36:F39"/>
    <mergeCell ref="G36:G39"/>
    <mergeCell ref="B26:B39"/>
    <mergeCell ref="C26:E26"/>
    <mergeCell ref="C27:D27"/>
    <mergeCell ref="E27:G27"/>
    <mergeCell ref="C28:C31"/>
    <mergeCell ref="F28:F31"/>
    <mergeCell ref="G28:G31"/>
    <mergeCell ref="C32:C35"/>
    <mergeCell ref="B10:B15"/>
    <mergeCell ref="D15:E15"/>
    <mergeCell ref="B16:B20"/>
    <mergeCell ref="C16:D16"/>
    <mergeCell ref="E16:G16"/>
    <mergeCell ref="C17:C18"/>
    <mergeCell ref="F17:F18"/>
    <mergeCell ref="G17:G18"/>
    <mergeCell ref="D20:E20"/>
    <mergeCell ref="C11:D11"/>
    <mergeCell ref="E11:G11"/>
    <mergeCell ref="C12:C13"/>
    <mergeCell ref="G12:G13"/>
    <mergeCell ref="F12:F13"/>
    <mergeCell ref="B21:B25"/>
    <mergeCell ref="C21:D21"/>
    <mergeCell ref="E21:G21"/>
    <mergeCell ref="C22:C23"/>
    <mergeCell ref="F22:F23"/>
    <mergeCell ref="G22:G23"/>
    <mergeCell ref="D25:E25"/>
    <mergeCell ref="B40:B52"/>
    <mergeCell ref="C40:D40"/>
    <mergeCell ref="E40:G40"/>
    <mergeCell ref="C41:C44"/>
    <mergeCell ref="F41:F44"/>
    <mergeCell ref="G41:G44"/>
    <mergeCell ref="I41:I52"/>
    <mergeCell ref="C45:C48"/>
    <mergeCell ref="F45:F48"/>
    <mergeCell ref="G45:G48"/>
    <mergeCell ref="C49:C52"/>
    <mergeCell ref="F49:F52"/>
    <mergeCell ref="G49:G52"/>
    <mergeCell ref="B53:B60"/>
    <mergeCell ref="C53:D53"/>
    <mergeCell ref="F53:G53"/>
    <mergeCell ref="F54:G54"/>
    <mergeCell ref="F55:G55"/>
    <mergeCell ref="F56:G56"/>
    <mergeCell ref="F57:G57"/>
    <mergeCell ref="F58:G58"/>
    <mergeCell ref="F59:G59"/>
    <mergeCell ref="D60:G60"/>
    <mergeCell ref="B61:C61"/>
    <mergeCell ref="D61:G61"/>
    <mergeCell ref="B62:G64"/>
    <mergeCell ref="B103:C103"/>
    <mergeCell ref="E103:F103"/>
    <mergeCell ref="I124:J125"/>
    <mergeCell ref="I126:I130"/>
    <mergeCell ref="I139:J140"/>
    <mergeCell ref="I141:I143"/>
    <mergeCell ref="B104:C104"/>
    <mergeCell ref="E104:F104"/>
    <mergeCell ref="B105:C105"/>
    <mergeCell ref="I106:J107"/>
    <mergeCell ref="I108:I113"/>
  </mergeCells>
  <conditionalFormatting sqref="B2">
    <cfRule type="colorScale" priority="14">
      <colorScale>
        <cfvo type="min"/>
        <cfvo type="percentile" val="50"/>
        <cfvo type="max"/>
        <color rgb="FF63BE7B"/>
        <color rgb="FFFFEB84"/>
        <color rgb="FFF8696B"/>
      </colorScale>
    </cfRule>
  </conditionalFormatting>
  <conditionalFormatting sqref="B4">
    <cfRule type="colorScale" priority="25">
      <colorScale>
        <cfvo type="min"/>
        <cfvo type="percentile" val="50"/>
        <cfvo type="max"/>
        <color rgb="FF63BE7B"/>
        <color rgb="FFFFEB84"/>
        <color rgb="FFF8696B"/>
      </colorScale>
    </cfRule>
  </conditionalFormatting>
  <conditionalFormatting sqref="B5:B7 E6:F6 E7">
    <cfRule type="colorScale" priority="35">
      <colorScale>
        <cfvo type="min"/>
        <cfvo type="percentile" val="50"/>
        <cfvo type="max"/>
        <color rgb="FF63BE7B"/>
        <color rgb="FFFFEB84"/>
        <color rgb="FFF8696B"/>
      </colorScale>
    </cfRule>
  </conditionalFormatting>
  <conditionalFormatting sqref="B8">
    <cfRule type="colorScale" priority="33">
      <colorScale>
        <cfvo type="min"/>
        <cfvo type="percentile" val="50"/>
        <cfvo type="max"/>
        <color rgb="FF63BE7B"/>
        <color rgb="FFFFEB84"/>
        <color rgb="FFF8696B"/>
      </colorScale>
    </cfRule>
  </conditionalFormatting>
  <conditionalFormatting sqref="B10">
    <cfRule type="colorScale" priority="32">
      <colorScale>
        <cfvo type="min"/>
        <cfvo type="percentile" val="50"/>
        <cfvo type="max"/>
        <color rgb="FF63BE7B"/>
        <color rgb="FFFFEB84"/>
        <color rgb="FFF8696B"/>
      </colorScale>
    </cfRule>
  </conditionalFormatting>
  <conditionalFormatting sqref="B26">
    <cfRule type="colorScale" priority="31">
      <colorScale>
        <cfvo type="min"/>
        <cfvo type="percentile" val="50"/>
        <cfvo type="max"/>
        <color rgb="FF63BE7B"/>
        <color rgb="FFFFEB84"/>
        <color rgb="FFF8696B"/>
      </colorScale>
    </cfRule>
  </conditionalFormatting>
  <conditionalFormatting sqref="B40">
    <cfRule type="colorScale" priority="26">
      <colorScale>
        <cfvo type="min"/>
        <cfvo type="percentile" val="50"/>
        <cfvo type="max"/>
        <color rgb="FF63BE7B"/>
        <color rgb="FFFFEB84"/>
        <color rgb="FFF8696B"/>
      </colorScale>
    </cfRule>
  </conditionalFormatting>
  <conditionalFormatting sqref="B3:C3">
    <cfRule type="colorScale" priority="30">
      <colorScale>
        <cfvo type="min"/>
        <cfvo type="percentile" val="50"/>
        <cfvo type="max"/>
        <color rgb="FF63BE7B"/>
        <color rgb="FFFFEB84"/>
        <color rgb="FFF8696B"/>
      </colorScale>
    </cfRule>
  </conditionalFormatting>
  <conditionalFormatting sqref="C5">
    <cfRule type="colorScale" priority="34">
      <colorScale>
        <cfvo type="min"/>
        <cfvo type="percentile" val="50"/>
        <cfvo type="max"/>
        <color rgb="FF63BE7B"/>
        <color rgb="FFFFEB84"/>
        <color rgb="FFF8696B"/>
      </colorScale>
    </cfRule>
  </conditionalFormatting>
  <conditionalFormatting sqref="C11">
    <cfRule type="colorScale" priority="29">
      <colorScale>
        <cfvo type="min"/>
        <cfvo type="percentile" val="50"/>
        <cfvo type="max"/>
        <color rgb="FF63BE7B"/>
        <color rgb="FFFFEB84"/>
        <color rgb="FFF8696B"/>
      </colorScale>
    </cfRule>
  </conditionalFormatting>
  <conditionalFormatting sqref="C16">
    <cfRule type="colorScale" priority="28">
      <colorScale>
        <cfvo type="min"/>
        <cfvo type="percentile" val="50"/>
        <cfvo type="max"/>
        <color rgb="FF63BE7B"/>
        <color rgb="FFFFEB84"/>
        <color rgb="FFF8696B"/>
      </colorScale>
    </cfRule>
  </conditionalFormatting>
  <conditionalFormatting sqref="C21">
    <cfRule type="colorScale" priority="27">
      <colorScale>
        <cfvo type="min"/>
        <cfvo type="percentile" val="50"/>
        <cfvo type="max"/>
        <color rgb="FF63BE7B"/>
        <color rgb="FFFFEB84"/>
        <color rgb="FFF8696B"/>
      </colorScale>
    </cfRule>
  </conditionalFormatting>
  <conditionalFormatting sqref="C26">
    <cfRule type="colorScale" priority="2">
      <colorScale>
        <cfvo type="min"/>
        <cfvo type="percentile" val="50"/>
        <cfvo type="max"/>
        <color rgb="FF63BE7B"/>
        <color rgb="FFFFEB84"/>
        <color rgb="FFF8696B"/>
      </colorScale>
    </cfRule>
  </conditionalFormatting>
  <conditionalFormatting sqref="C28">
    <cfRule type="colorScale" priority="24">
      <colorScale>
        <cfvo type="min"/>
        <cfvo type="percentile" val="50"/>
        <cfvo type="max"/>
        <color rgb="FF63BE7B"/>
        <color rgb="FFFFEB84"/>
        <color rgb="FFF8696B"/>
      </colorScale>
    </cfRule>
  </conditionalFormatting>
  <conditionalFormatting sqref="C32">
    <cfRule type="colorScale" priority="23">
      <colorScale>
        <cfvo type="min"/>
        <cfvo type="percentile" val="50"/>
        <cfvo type="max"/>
        <color rgb="FF63BE7B"/>
        <color rgb="FFFFEB84"/>
        <color rgb="FFF8696B"/>
      </colorScale>
    </cfRule>
  </conditionalFormatting>
  <conditionalFormatting sqref="C36">
    <cfRule type="colorScale" priority="22">
      <colorScale>
        <cfvo type="min"/>
        <cfvo type="percentile" val="50"/>
        <cfvo type="max"/>
        <color rgb="FF63BE7B"/>
        <color rgb="FFFFEB84"/>
        <color rgb="FFF8696B"/>
      </colorScale>
    </cfRule>
  </conditionalFormatting>
  <conditionalFormatting sqref="C41">
    <cfRule type="colorScale" priority="21">
      <colorScale>
        <cfvo type="min"/>
        <cfvo type="percentile" val="50"/>
        <cfvo type="max"/>
        <color rgb="FF63BE7B"/>
        <color rgb="FFFFEB84"/>
        <color rgb="FFF8696B"/>
      </colorScale>
    </cfRule>
  </conditionalFormatting>
  <conditionalFormatting sqref="C45">
    <cfRule type="colorScale" priority="20">
      <colorScale>
        <cfvo type="min"/>
        <cfvo type="percentile" val="50"/>
        <cfvo type="max"/>
        <color rgb="FF63BE7B"/>
        <color rgb="FFFFEB84"/>
        <color rgb="FFF8696B"/>
      </colorScale>
    </cfRule>
  </conditionalFormatting>
  <conditionalFormatting sqref="C49">
    <cfRule type="colorScale" priority="19">
      <colorScale>
        <cfvo type="min"/>
        <cfvo type="percentile" val="50"/>
        <cfvo type="max"/>
        <color rgb="FF63BE7B"/>
        <color rgb="FFFFEB84"/>
        <color rgb="FFF8696B"/>
      </colorScale>
    </cfRule>
  </conditionalFormatting>
  <conditionalFormatting sqref="C56">
    <cfRule type="colorScale" priority="18">
      <colorScale>
        <cfvo type="min"/>
        <cfvo type="percentile" val="50"/>
        <cfvo type="max"/>
        <color rgb="FF63BE7B"/>
        <color rgb="FFFFEB84"/>
        <color rgb="FFF8696B"/>
      </colorScale>
    </cfRule>
  </conditionalFormatting>
  <conditionalFormatting sqref="C58">
    <cfRule type="colorScale" priority="17">
      <colorScale>
        <cfvo type="min"/>
        <cfvo type="percentile" val="50"/>
        <cfvo type="max"/>
        <color rgb="FF63BE7B"/>
        <color rgb="FFFFEB84"/>
        <color rgb="FFF8696B"/>
      </colorScale>
    </cfRule>
  </conditionalFormatting>
  <conditionalFormatting sqref="C59">
    <cfRule type="colorScale" priority="16">
      <colorScale>
        <cfvo type="min"/>
        <cfvo type="percentile" val="50"/>
        <cfvo type="max"/>
        <color rgb="FF63BE7B"/>
        <color rgb="FFFFEB84"/>
        <color rgb="FFF8696B"/>
      </colorScale>
    </cfRule>
  </conditionalFormatting>
  <conditionalFormatting sqref="C60">
    <cfRule type="colorScale" priority="15">
      <colorScale>
        <cfvo type="min"/>
        <cfvo type="percentile" val="50"/>
        <cfvo type="max"/>
        <color rgb="FF63BE7B"/>
        <color rgb="FFFFEB84"/>
        <color rgb="FFF8696B"/>
      </colorScale>
    </cfRule>
  </conditionalFormatting>
  <conditionalFormatting sqref="D60">
    <cfRule type="containsText" dxfId="22" priority="4" operator="containsText" text="No Data">
      <formula>NOT(ISERROR(SEARCH("No Data",D60)))</formula>
    </cfRule>
    <cfRule type="cellIs" dxfId="21" priority="5" operator="greaterThan">
      <formula>99.99</formula>
    </cfRule>
    <cfRule type="cellIs" dxfId="20" priority="6" operator="between">
      <formula>50.99</formula>
      <formula>100.99</formula>
    </cfRule>
    <cfRule type="cellIs" dxfId="19" priority="7" operator="between">
      <formula>19.99</formula>
      <formula>50.99</formula>
    </cfRule>
    <cfRule type="cellIs" dxfId="18" priority="8" operator="between">
      <formula>0</formula>
      <formula>19.99</formula>
    </cfRule>
  </conditionalFormatting>
  <conditionalFormatting sqref="G12:G15">
    <cfRule type="containsText" dxfId="17" priority="13" operator="containsText" text="Please note">
      <formula>NOT(ISERROR(SEARCH("Please note",G12)))</formula>
    </cfRule>
  </conditionalFormatting>
  <conditionalFormatting sqref="G17:G20">
    <cfRule type="containsText" dxfId="16" priority="3" operator="containsText" text="Please note">
      <formula>NOT(ISERROR(SEARCH("Please note",G17)))</formula>
    </cfRule>
  </conditionalFormatting>
  <conditionalFormatting sqref="G22:G23">
    <cfRule type="containsText" dxfId="15" priority="12" operator="containsText" text="Kneeling">
      <formula>NOT(ISERROR(SEARCH("Kneeling",G22)))</formula>
    </cfRule>
  </conditionalFormatting>
  <conditionalFormatting sqref="G24:G26">
    <cfRule type="containsText" dxfId="14" priority="1" operator="containsText" text="Please note">
      <formula>NOT(ISERROR(SEARCH("Please note",G24)))</formula>
    </cfRule>
  </conditionalFormatting>
  <conditionalFormatting sqref="G41">
    <cfRule type="containsText" dxfId="13" priority="11" operator="containsText" text="Please note">
      <formula>NOT(ISERROR(SEARCH("Please note",G41)))</formula>
    </cfRule>
  </conditionalFormatting>
  <conditionalFormatting sqref="G45">
    <cfRule type="containsText" dxfId="12" priority="10" operator="containsText" text="Please note">
      <formula>NOT(ISERROR(SEARCH("Please note",G45)))</formula>
    </cfRule>
  </conditionalFormatting>
  <conditionalFormatting sqref="G49">
    <cfRule type="containsText" dxfId="11" priority="9" operator="containsText" text="Please note">
      <formula>NOT(ISERROR(SEARCH("Please note",G49)))</formula>
    </cfRule>
  </conditionalFormatting>
  <dataValidations count="34">
    <dataValidation allowBlank="1" showInputMessage="1" showErrorMessage="1" promptTitle="1) Duration,  2) Repetitiveness" prompt="1) For continuous sub-activities, _x000a_2) for discontinuous sub-activities. For explanations in this respect: See guideline. _x000a_Please note: If finger-hand forces are applied predominantly, the sub-activity must also be evaluated using the KIM-MHO!" sqref="C9" xr:uid="{BBB3D8FC-FCA8-42A6-BA22-4D873A1416C6}"/>
    <dataValidation type="list" allowBlank="1" showInputMessage="1" showErrorMessage="1" sqref="E30" xr:uid="{A28BB373-80F7-4472-A5FE-BD0B017255D9}">
      <formula1>$J$150:$J$151</formula1>
    </dataValidation>
    <dataValidation type="list" allowBlank="1" showInputMessage="1" showErrorMessage="1" sqref="E31" xr:uid="{C517AB54-1F01-4BB4-9CFB-797D821B0170}">
      <formula1>$J$152:$J$153</formula1>
    </dataValidation>
    <dataValidation type="list" allowBlank="1" showInputMessage="1" showErrorMessage="1" sqref="E34" xr:uid="{F4E21389-B959-4AD7-9CCA-44F12770AAE9}">
      <formula1>$J$159:$J$160</formula1>
    </dataValidation>
    <dataValidation type="list" allowBlank="1" showInputMessage="1" showErrorMessage="1" sqref="E35" xr:uid="{6EF887DF-35C2-4DF2-BD9D-E75FB07497A6}">
      <formula1>$J$161:$J$162</formula1>
    </dataValidation>
    <dataValidation type="list" allowBlank="1" showInputMessage="1" showErrorMessage="1" sqref="E9" xr:uid="{9E522E37-8BE9-4EBD-8E1C-36136486931F}">
      <formula1>$J$3:$J$12</formula1>
    </dataValidation>
    <dataValidation allowBlank="1" showInputMessage="1" showErrorMessage="1" promptTitle="Important note!" prompt="Please see the note in the risk score cell" sqref="D54:G54" xr:uid="{BE00A3BE-9160-4199-84E4-78AA3F61B271}"/>
    <dataValidation type="list" allowBlank="1" showInputMessage="1" showErrorMessage="1" sqref="E19 E24 E14" xr:uid="{DB1C9E32-1D7A-4596-8CB9-8CD1AE223D9D}">
      <formula1>$J$14:$J$33</formula1>
    </dataValidation>
    <dataValidation type="list" allowBlank="1" showInputMessage="1" showErrorMessage="1" sqref="E49" xr:uid="{F7FE1074-A11B-4891-8D8C-DB468C224022}">
      <formula1>$J$188:$J$189</formula1>
    </dataValidation>
    <dataValidation type="list" allowBlank="1" showInputMessage="1" showErrorMessage="1" sqref="E51" xr:uid="{2997E688-8295-4B56-BC7B-61F2FECA5384}">
      <formula1>$J$192:$J$193</formula1>
    </dataValidation>
    <dataValidation type="list" allowBlank="1" showInputMessage="1" showErrorMessage="1" sqref="E50" xr:uid="{7F17AA4E-4C66-4CF2-B9E3-E9E6FFF504B0}">
      <formula1>$J$190:$J$191</formula1>
    </dataValidation>
    <dataValidation type="list" allowBlank="1" showInputMessage="1" showErrorMessage="1" sqref="E48" xr:uid="{10F69CC6-289F-4EAA-8059-D882F49E0536}">
      <formula1>$J$186:$J$187</formula1>
    </dataValidation>
    <dataValidation type="list" allowBlank="1" showInputMessage="1" showErrorMessage="1" sqref="E47" xr:uid="{EE4A579F-5667-44D7-9673-53398B3E230A}">
      <formula1>$J$184:$J$185</formula1>
    </dataValidation>
    <dataValidation type="list" allowBlank="1" showInputMessage="1" showErrorMessage="1" sqref="E45" xr:uid="{A4C4697C-71EA-4A53-85D7-87818A59870A}">
      <formula1>$J$180:$J$181</formula1>
    </dataValidation>
    <dataValidation type="list" allowBlank="1" showInputMessage="1" showErrorMessage="1" sqref="E44" xr:uid="{8B1E57E5-222C-4B05-BF45-E9C15649DA19}">
      <formula1>$J$178:$J$179</formula1>
    </dataValidation>
    <dataValidation type="list" allowBlank="1" showInputMessage="1" showErrorMessage="1" sqref="E43" xr:uid="{D08F708E-3128-41A1-ABC4-76088BD08F64}">
      <formula1>$J$176:$J$177</formula1>
    </dataValidation>
    <dataValidation type="list" allowBlank="1" showInputMessage="1" showErrorMessage="1" sqref="E42" xr:uid="{C6DFDA01-71CA-487A-9651-0229447ADAC3}">
      <formula1>$J$174:$J$175</formula1>
    </dataValidation>
    <dataValidation type="list" allowBlank="1" showInputMessage="1" showErrorMessage="1" sqref="E41" xr:uid="{2964E9E9-119C-41D5-9055-1E2B58CA442F}">
      <formula1>$J$172:$J$173</formula1>
    </dataValidation>
    <dataValidation type="list" allowBlank="1" showInputMessage="1" showErrorMessage="1" sqref="E39" xr:uid="{35E111E0-35B7-41A4-96A5-90844845F677}">
      <formula1>$J$170:$J$171</formula1>
    </dataValidation>
    <dataValidation type="list" allowBlank="1" showInputMessage="1" showErrorMessage="1" sqref="E38" xr:uid="{1A3C76BF-68E1-41C7-B6CE-27B92713050D}">
      <formula1>$J$168:$J$169</formula1>
    </dataValidation>
    <dataValidation type="list" allowBlank="1" showInputMessage="1" showErrorMessage="1" sqref="E37" xr:uid="{548C1C6A-A110-49B9-A063-CD0D77F03C01}">
      <formula1>$J$166:$J$167</formula1>
    </dataValidation>
    <dataValidation type="list" allowBlank="1" showInputMessage="1" showErrorMessage="1" sqref="E36" xr:uid="{EB2D6582-A2C1-43A5-BE15-B9FCEE0B1E2C}">
      <formula1>$J$163:$J$165</formula1>
    </dataValidation>
    <dataValidation type="list" allowBlank="1" showInputMessage="1" showErrorMessage="1" sqref="E33" xr:uid="{5E2F65D1-B9EA-4298-9DE1-719A512AD75F}">
      <formula1>$J$157:$J$158</formula1>
    </dataValidation>
    <dataValidation type="list" allowBlank="1" showInputMessage="1" showErrorMessage="1" sqref="E32" xr:uid="{94DC52A4-6749-4B3A-8134-ABD05A6C850E}">
      <formula1>$J$154:$J$156</formula1>
    </dataValidation>
    <dataValidation type="list" allowBlank="1" showInputMessage="1" showErrorMessage="1" sqref="E29" xr:uid="{435D306F-1C21-4C0A-B1C3-8C38335001E7}">
      <formula1>$J$148:$J$149</formula1>
    </dataValidation>
    <dataValidation type="list" allowBlank="1" showInputMessage="1" showErrorMessage="1" sqref="E28" xr:uid="{7191EE76-7672-4570-8FE7-5933F8B3DC87}">
      <formula1>$J$145:$J$147</formula1>
    </dataValidation>
    <dataValidation type="list" allowBlank="1" showInputMessage="1" showErrorMessage="1" sqref="E46" xr:uid="{A107ECE9-D094-4A97-B6D0-20FA7109880E}">
      <formula1>$J$182:$J$183</formula1>
    </dataValidation>
    <dataValidation type="list" allowBlank="1" showInputMessage="1" showErrorMessage="1" sqref="E52" xr:uid="{EC9301C8-447E-422C-995E-F2A113608645}">
      <formula1>$J$194:$J$195</formula1>
    </dataValidation>
    <dataValidation type="list" allowBlank="1" showInputMessage="1" showErrorMessage="1" sqref="E23" xr:uid="{6AA9A5B6-4DBD-4200-8001-49EEE26AF7FC}">
      <formula1>$J$135:$J$138</formula1>
    </dataValidation>
    <dataValidation type="list" allowBlank="1" showInputMessage="1" showErrorMessage="1" sqref="E22" xr:uid="{947062E6-EA02-4CEF-8A73-51545ABC2897}">
      <formula1>$J$132:$J$134</formula1>
    </dataValidation>
    <dataValidation type="list" allowBlank="1" showInputMessage="1" showErrorMessage="1" sqref="E18" xr:uid="{7ED504EF-03D3-48F5-B753-98EB7034D402}">
      <formula1>$J$120:$J$123</formula1>
    </dataValidation>
    <dataValidation type="list" allowBlank="1" showInputMessage="1" showErrorMessage="1" sqref="E17" xr:uid="{9F265EBC-1258-4130-BD60-327A9146B4A5}">
      <formula1>$J$115:$J$119</formula1>
    </dataValidation>
    <dataValidation type="list" allowBlank="1" showInputMessage="1" showErrorMessage="1" sqref="E13" xr:uid="{11A762CA-0B39-43AF-A402-46504BC4D795}">
      <formula1>$K$102:$K$105</formula1>
    </dataValidation>
    <dataValidation type="list" allowBlank="1" showInputMessage="1" showErrorMessage="1" sqref="E12" xr:uid="{C2559C92-DC6A-4B4B-B94E-3AF8685DC80D}">
      <formula1>$J$96:$J$101</formula1>
    </dataValidation>
  </dataValidations>
  <hyperlinks>
    <hyperlink ref="B65" r:id="rId1" display="https://www.baua.de/EN/Topics/Work-design/Physical-workload/Key-indicator-method/pdf/KIM-ABP-Awkward-Body-Postures.pdf?__blob=publicationFile&amp;v=4" xr:uid="{D8197E61-212E-409B-A217-9133460C2BFE}"/>
  </hyperlinks>
  <pageMargins left="0.7" right="0.7" top="0.75" bottom="0.75" header="0.3" footer="0.3"/>
  <pageSetup paperSize="9" orientation="portrait" r:id="rId2"/>
  <drawing r:id="rId3"/>
  <legacyDrawing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93FB5-73C2-429A-A31C-152CF5D1F5F7}">
  <sheetPr codeName="Sheet10">
    <tabColor theme="4" tint="0.79998168889431442"/>
  </sheetPr>
  <dimension ref="A1:AI142"/>
  <sheetViews>
    <sheetView zoomScale="70" zoomScaleNormal="70" workbookViewId="0">
      <selection activeCell="E10" sqref="E10"/>
    </sheetView>
  </sheetViews>
  <sheetFormatPr defaultColWidth="11.28515625" defaultRowHeight="14.65" customHeight="1"/>
  <cols>
    <col min="1" max="1" width="8.28515625" style="50" customWidth="1"/>
    <col min="2" max="2" width="32.28515625" style="50" customWidth="1"/>
    <col min="3" max="3" width="12.28515625" style="50" customWidth="1"/>
    <col min="4" max="4" width="34.7109375" style="50" customWidth="1"/>
    <col min="5" max="5" width="70.28515625" style="49" customWidth="1"/>
    <col min="6" max="6" width="5.5703125" style="51" customWidth="1"/>
    <col min="7" max="7" width="80.28515625" style="50" customWidth="1"/>
    <col min="8" max="8" width="10.5703125" style="75" hidden="1" customWidth="1"/>
    <col min="9" max="9" width="8.140625" style="49" hidden="1" customWidth="1"/>
    <col min="10" max="10" width="9.85546875" style="48" hidden="1" customWidth="1"/>
    <col min="11" max="11" width="11.42578125" style="50" hidden="1" customWidth="1"/>
    <col min="12" max="12" width="9.5703125" style="50" hidden="1" customWidth="1"/>
    <col min="13" max="13" width="9" style="50" hidden="1" customWidth="1"/>
    <col min="14" max="14" width="9.42578125" style="50" hidden="1" customWidth="1"/>
    <col min="15" max="15" width="11.42578125" style="50" customWidth="1"/>
    <col min="16" max="16" width="6.42578125" style="474" customWidth="1"/>
    <col min="17" max="17" width="4.42578125" style="474" customWidth="1"/>
    <col min="18" max="30" width="8.7109375" style="50" customWidth="1"/>
    <col min="31" max="31" width="8.7109375" style="3" customWidth="1"/>
    <col min="32" max="35" width="11.28515625" style="3"/>
    <col min="36" max="16384" width="11.28515625" style="50"/>
  </cols>
  <sheetData>
    <row r="1" spans="1:31" ht="30.6" customHeight="1">
      <c r="A1" s="495" t="s">
        <v>557</v>
      </c>
      <c r="B1" s="427"/>
      <c r="E1" s="80"/>
      <c r="G1" s="52"/>
      <c r="H1" s="74"/>
      <c r="I1" s="49" t="s">
        <v>324</v>
      </c>
    </row>
    <row r="2" spans="1:31" ht="127.15" customHeight="1" thickBot="1">
      <c r="B2" s="148" t="s">
        <v>436</v>
      </c>
      <c r="C2" s="709" t="s">
        <v>437</v>
      </c>
      <c r="D2" s="710"/>
      <c r="E2" s="710"/>
      <c r="F2" s="711"/>
      <c r="G2" s="294" t="s">
        <v>608</v>
      </c>
      <c r="H2" s="124"/>
      <c r="I2" s="697" t="s">
        <v>77</v>
      </c>
      <c r="J2" s="697"/>
      <c r="K2" s="697"/>
      <c r="L2" s="53" t="e">
        <f>INDEX(K3:K52,MATCH(H9,IF(J3:J56=#REF!,#REF!),0))</f>
        <v>#VALUE!</v>
      </c>
      <c r="U2" s="3"/>
      <c r="AE2" s="5" t="s">
        <v>683</v>
      </c>
    </row>
    <row r="3" spans="1:31" ht="76.5" customHeight="1" thickBot="1">
      <c r="B3" s="149" t="s">
        <v>326</v>
      </c>
      <c r="C3" s="729" t="s">
        <v>438</v>
      </c>
      <c r="D3" s="729"/>
      <c r="E3" s="729"/>
      <c r="F3" s="729"/>
      <c r="G3" s="730"/>
      <c r="H3" s="125"/>
      <c r="I3" s="698" t="s">
        <v>26</v>
      </c>
      <c r="J3" s="54" t="s">
        <v>129</v>
      </c>
      <c r="K3" s="54">
        <v>1</v>
      </c>
      <c r="R3" s="1142" t="s">
        <v>454</v>
      </c>
      <c r="S3" s="1134" t="s">
        <v>455</v>
      </c>
      <c r="T3" s="1134"/>
      <c r="U3" s="1147" t="s">
        <v>171</v>
      </c>
      <c r="V3" s="1134" t="s">
        <v>453</v>
      </c>
      <c r="W3" s="1134"/>
      <c r="X3" s="1134"/>
      <c r="Y3" s="1134"/>
      <c r="Z3" s="1134"/>
      <c r="AA3" s="1134"/>
      <c r="AB3" s="1134"/>
      <c r="AC3" s="1134"/>
      <c r="AD3" s="1135"/>
    </row>
    <row r="4" spans="1:31" ht="83.25" customHeight="1" thickTop="1" thickBot="1">
      <c r="B4" s="1161" t="s">
        <v>824</v>
      </c>
      <c r="C4" s="715"/>
      <c r="D4" s="715"/>
      <c r="E4" s="715"/>
      <c r="F4" s="715"/>
      <c r="G4" s="716"/>
      <c r="H4" s="126"/>
      <c r="I4" s="698"/>
      <c r="J4" s="54" t="s">
        <v>268</v>
      </c>
      <c r="K4" s="54">
        <v>1.5</v>
      </c>
      <c r="R4" s="1143"/>
      <c r="S4" s="1153"/>
      <c r="T4" s="1153"/>
      <c r="U4" s="1148"/>
      <c r="V4" s="1144" t="s">
        <v>490</v>
      </c>
      <c r="W4" s="1133" t="s">
        <v>491</v>
      </c>
      <c r="X4" s="1133" t="s">
        <v>492</v>
      </c>
      <c r="Y4" s="1133" t="s">
        <v>493</v>
      </c>
      <c r="Z4" s="1133" t="s">
        <v>494</v>
      </c>
      <c r="AA4" s="1133" t="s">
        <v>495</v>
      </c>
      <c r="AB4" s="1133" t="s">
        <v>496</v>
      </c>
      <c r="AC4" s="1133" t="s">
        <v>497</v>
      </c>
      <c r="AD4" s="1136" t="s">
        <v>498</v>
      </c>
    </row>
    <row r="5" spans="1:31" ht="29.25" customHeight="1" thickTop="1" thickBot="1">
      <c r="B5" s="152" t="s">
        <v>20</v>
      </c>
      <c r="C5" s="712"/>
      <c r="D5" s="712"/>
      <c r="E5" s="712"/>
      <c r="F5" s="712"/>
      <c r="G5" s="713"/>
      <c r="H5" s="127"/>
      <c r="I5" s="698"/>
      <c r="J5" s="54" t="s">
        <v>440</v>
      </c>
      <c r="K5" s="54">
        <v>2</v>
      </c>
      <c r="R5" s="1143"/>
      <c r="S5" s="1153"/>
      <c r="T5" s="1153"/>
      <c r="U5" s="1148"/>
      <c r="V5" s="1144"/>
      <c r="W5" s="1133"/>
      <c r="X5" s="1133"/>
      <c r="Y5" s="1133"/>
      <c r="Z5" s="1133"/>
      <c r="AA5" s="1133"/>
      <c r="AB5" s="1133"/>
      <c r="AC5" s="1133"/>
      <c r="AD5" s="1136"/>
    </row>
    <row r="6" spans="1:31" ht="30.6" customHeight="1" thickTop="1" thickBot="1">
      <c r="B6" s="153" t="s">
        <v>21</v>
      </c>
      <c r="C6" s="705"/>
      <c r="D6" s="1137"/>
      <c r="E6" s="150" t="s">
        <v>23</v>
      </c>
      <c r="F6" s="1140"/>
      <c r="G6" s="1141"/>
      <c r="H6" s="128"/>
      <c r="I6" s="698"/>
      <c r="J6" s="54" t="s">
        <v>270</v>
      </c>
      <c r="K6" s="54">
        <v>2.5</v>
      </c>
      <c r="R6" s="1143"/>
      <c r="S6" s="1153"/>
      <c r="T6" s="1153"/>
      <c r="U6" s="1148"/>
      <c r="V6" s="1144"/>
      <c r="W6" s="1133"/>
      <c r="X6" s="1133"/>
      <c r="Y6" s="1133"/>
      <c r="Z6" s="1133"/>
      <c r="AA6" s="1133"/>
      <c r="AB6" s="1133"/>
      <c r="AC6" s="1133"/>
      <c r="AD6" s="1136"/>
    </row>
    <row r="7" spans="1:31" ht="33.6" customHeight="1" thickTop="1" thickBot="1">
      <c r="B7" s="154" t="s">
        <v>22</v>
      </c>
      <c r="C7" s="1138"/>
      <c r="D7" s="1139"/>
      <c r="E7" s="151" t="s">
        <v>24</v>
      </c>
      <c r="F7" s="1108"/>
      <c r="G7" s="1109"/>
      <c r="H7" s="129"/>
      <c r="I7" s="698"/>
      <c r="J7" s="54" t="s">
        <v>441</v>
      </c>
      <c r="K7" s="55">
        <v>3</v>
      </c>
      <c r="R7" s="1145"/>
      <c r="S7" s="1146"/>
      <c r="T7" s="1146"/>
      <c r="U7" s="104"/>
      <c r="V7" s="104">
        <v>1</v>
      </c>
      <c r="W7" s="104">
        <v>2</v>
      </c>
      <c r="X7" s="104">
        <v>3</v>
      </c>
      <c r="Y7" s="104">
        <v>4</v>
      </c>
      <c r="Z7" s="104">
        <v>5</v>
      </c>
      <c r="AA7" s="104">
        <v>6</v>
      </c>
      <c r="AB7" s="104">
        <v>7</v>
      </c>
      <c r="AC7" s="104">
        <v>8</v>
      </c>
      <c r="AD7" s="215">
        <v>9</v>
      </c>
    </row>
    <row r="8" spans="1:31" ht="36.75" customHeight="1" thickTop="1" thickBot="1">
      <c r="B8" s="677" t="s">
        <v>32</v>
      </c>
      <c r="C8" s="1128" t="s">
        <v>329</v>
      </c>
      <c r="D8" s="1129"/>
      <c r="E8" s="688" t="s">
        <v>228</v>
      </c>
      <c r="F8" s="688"/>
      <c r="G8" s="689"/>
      <c r="H8" s="130" t="s">
        <v>323</v>
      </c>
      <c r="I8" s="698"/>
      <c r="J8" s="54" t="s">
        <v>272</v>
      </c>
      <c r="K8" s="54">
        <v>3.5</v>
      </c>
      <c r="R8" s="1149"/>
      <c r="S8" s="1152" t="s">
        <v>450</v>
      </c>
      <c r="T8" s="280" t="s">
        <v>456</v>
      </c>
      <c r="U8" s="104">
        <v>1</v>
      </c>
      <c r="V8" s="213">
        <v>4</v>
      </c>
      <c r="W8" s="213">
        <v>6</v>
      </c>
      <c r="X8" s="213">
        <v>8</v>
      </c>
      <c r="Y8" s="213">
        <v>10</v>
      </c>
      <c r="Z8" s="213">
        <v>12</v>
      </c>
      <c r="AA8" s="213">
        <v>14</v>
      </c>
      <c r="AB8" s="213">
        <v>25</v>
      </c>
      <c r="AC8" s="213">
        <v>35</v>
      </c>
      <c r="AD8" s="216">
        <v>100</v>
      </c>
    </row>
    <row r="9" spans="1:31" ht="47.65" customHeight="1" thickTop="1" thickBot="1">
      <c r="B9" s="678"/>
      <c r="C9" s="1131" t="s">
        <v>439</v>
      </c>
      <c r="D9" s="1132"/>
      <c r="E9" s="144"/>
      <c r="F9" s="726">
        <f>H9</f>
        <v>0</v>
      </c>
      <c r="G9" s="1164"/>
      <c r="H9" s="156">
        <f>IFERROR(VALUE(MID(E9,FIND("(",E9,LEN(E9)-7)+1,FIND(")",E9,LEN(E9)-7)-FIND("(",E9,LEN(E9)-7)-1)),0)</f>
        <v>0</v>
      </c>
      <c r="I9" s="698"/>
      <c r="J9" s="54" t="s">
        <v>442</v>
      </c>
      <c r="K9" s="54">
        <v>4</v>
      </c>
      <c r="R9" s="1149"/>
      <c r="S9" s="1152"/>
      <c r="T9" s="280" t="s">
        <v>457</v>
      </c>
      <c r="U9" s="104">
        <v>2</v>
      </c>
      <c r="V9" s="213">
        <v>8</v>
      </c>
      <c r="W9" s="213">
        <v>10</v>
      </c>
      <c r="X9" s="213">
        <v>12</v>
      </c>
      <c r="Y9" s="213">
        <v>14</v>
      </c>
      <c r="Z9" s="213">
        <v>16</v>
      </c>
      <c r="AA9" s="213">
        <v>18</v>
      </c>
      <c r="AB9" s="213">
        <v>30</v>
      </c>
      <c r="AC9" s="213">
        <v>40</v>
      </c>
      <c r="AD9" s="216">
        <v>100</v>
      </c>
    </row>
    <row r="10" spans="1:31" ht="36.6" customHeight="1" thickTop="1" thickBot="1">
      <c r="B10" s="679"/>
      <c r="C10" s="1126" t="s">
        <v>17</v>
      </c>
      <c r="D10" s="1127"/>
      <c r="E10" s="87">
        <f>IFERROR(MAX(F9),"No data")</f>
        <v>0</v>
      </c>
      <c r="F10" s="1130"/>
      <c r="G10" s="1165"/>
      <c r="H10" s="220"/>
      <c r="I10" s="698"/>
      <c r="J10" s="54" t="s">
        <v>443</v>
      </c>
      <c r="K10" s="50">
        <v>5</v>
      </c>
      <c r="R10" s="1149"/>
      <c r="S10" s="1152"/>
      <c r="T10" s="280" t="s">
        <v>458</v>
      </c>
      <c r="U10" s="104">
        <v>3</v>
      </c>
      <c r="V10" s="213">
        <v>12</v>
      </c>
      <c r="W10" s="213">
        <v>14</v>
      </c>
      <c r="X10" s="213">
        <v>16</v>
      </c>
      <c r="Y10" s="213">
        <v>18</v>
      </c>
      <c r="Z10" s="213">
        <v>20</v>
      </c>
      <c r="AA10" s="213">
        <v>22</v>
      </c>
      <c r="AB10" s="213">
        <v>35</v>
      </c>
      <c r="AC10" s="213">
        <v>50</v>
      </c>
      <c r="AD10" s="216">
        <v>100</v>
      </c>
    </row>
    <row r="11" spans="1:31" ht="51" customHeight="1" thickTop="1" thickBot="1">
      <c r="B11" s="1115" t="s">
        <v>53</v>
      </c>
      <c r="C11" s="1162" t="s">
        <v>11</v>
      </c>
      <c r="D11" s="468" t="s">
        <v>329</v>
      </c>
      <c r="E11" s="1160" t="s">
        <v>823</v>
      </c>
      <c r="F11" s="824"/>
      <c r="G11" s="825"/>
      <c r="H11" s="221"/>
      <c r="I11" s="698"/>
      <c r="J11" s="48" t="s">
        <v>275</v>
      </c>
      <c r="K11" s="54">
        <v>6</v>
      </c>
      <c r="R11" s="1149"/>
      <c r="S11" s="1152" t="s">
        <v>449</v>
      </c>
      <c r="T11" s="280" t="s">
        <v>459</v>
      </c>
      <c r="U11" s="104">
        <v>4</v>
      </c>
      <c r="V11" s="213">
        <v>10</v>
      </c>
      <c r="W11" s="213">
        <v>12</v>
      </c>
      <c r="X11" s="213">
        <v>14</v>
      </c>
      <c r="Y11" s="213">
        <v>16</v>
      </c>
      <c r="Z11" s="213">
        <v>18</v>
      </c>
      <c r="AA11" s="213">
        <v>20</v>
      </c>
      <c r="AB11" s="213">
        <v>35</v>
      </c>
      <c r="AC11" s="213">
        <v>50</v>
      </c>
      <c r="AD11" s="216">
        <v>100</v>
      </c>
    </row>
    <row r="12" spans="1:31" ht="74.650000000000006" customHeight="1" thickTop="1" thickBot="1">
      <c r="B12" s="1115"/>
      <c r="C12" s="1162"/>
      <c r="D12" s="469" t="s">
        <v>448</v>
      </c>
      <c r="E12" s="325" t="s">
        <v>468</v>
      </c>
      <c r="F12" s="1110">
        <f ca="1">S21</f>
        <v>28</v>
      </c>
      <c r="G12" s="318" t="s">
        <v>499</v>
      </c>
      <c r="H12" s="133"/>
      <c r="I12" s="698"/>
      <c r="J12" s="54" t="s">
        <v>444</v>
      </c>
      <c r="K12" s="54">
        <v>7</v>
      </c>
      <c r="R12" s="1149"/>
      <c r="S12" s="1152"/>
      <c r="T12" s="280" t="s">
        <v>460</v>
      </c>
      <c r="U12" s="104">
        <v>5</v>
      </c>
      <c r="V12" s="213">
        <v>12</v>
      </c>
      <c r="W12" s="213">
        <v>14</v>
      </c>
      <c r="X12" s="213">
        <v>16</v>
      </c>
      <c r="Y12" s="213">
        <v>18</v>
      </c>
      <c r="Z12" s="213">
        <v>20</v>
      </c>
      <c r="AA12" s="213">
        <v>22</v>
      </c>
      <c r="AB12" s="213">
        <v>35</v>
      </c>
      <c r="AC12" s="213">
        <v>50</v>
      </c>
      <c r="AD12" s="216">
        <v>100</v>
      </c>
    </row>
    <row r="13" spans="1:31" ht="68.650000000000006" customHeight="1" thickTop="1" thickBot="1">
      <c r="B13" s="1115"/>
      <c r="C13" s="1162"/>
      <c r="D13" s="469" t="s">
        <v>488</v>
      </c>
      <c r="E13" s="325" t="s">
        <v>474</v>
      </c>
      <c r="F13" s="1111"/>
      <c r="G13" s="319" t="str">
        <f>IFERROR(_xlfn.IFS(H13&lt;1,"",H13&lt;11.5,"",H13&gt;11.5,"Note: 2) For this type of movement, the sub-activity must also be evaluated using the KIM-ABP Part C."),"")</f>
        <v/>
      </c>
      <c r="H13" s="136">
        <f>IFERROR(VALUE(MID(E13,FIND("(",E13,LEN(E13)-7)+1,FIND(")",E13,LEN(E13)-7)-FIND("(",E13,LEN(E13)-7)-1)),0)</f>
        <v>6</v>
      </c>
      <c r="I13" s="698"/>
      <c r="J13" s="54" t="s">
        <v>445</v>
      </c>
      <c r="K13" s="54">
        <v>8</v>
      </c>
      <c r="R13" s="1149"/>
      <c r="S13" s="1152"/>
      <c r="T13" s="280" t="s">
        <v>461</v>
      </c>
      <c r="U13" s="104">
        <v>6</v>
      </c>
      <c r="V13" s="213">
        <v>24</v>
      </c>
      <c r="W13" s="213">
        <v>26</v>
      </c>
      <c r="X13" s="213">
        <v>28</v>
      </c>
      <c r="Y13" s="213">
        <v>30</v>
      </c>
      <c r="Z13" s="213">
        <v>32</v>
      </c>
      <c r="AA13" s="213">
        <v>34</v>
      </c>
      <c r="AB13" s="213">
        <v>40</v>
      </c>
      <c r="AC13" s="213">
        <v>50</v>
      </c>
      <c r="AD13" s="216">
        <v>100</v>
      </c>
    </row>
    <row r="14" spans="1:31" ht="80.099999999999994" customHeight="1" thickTop="1" thickBot="1">
      <c r="B14" s="1115"/>
      <c r="C14" s="1162"/>
      <c r="D14" s="464" t="s">
        <v>489</v>
      </c>
      <c r="E14" s="325" t="s">
        <v>492</v>
      </c>
      <c r="F14" s="1111"/>
      <c r="G14" s="320" t="str">
        <f ca="1">IFERROR(_xlfn.IFS(F12&lt;99.5,"",F12&lt;500,"Note: 1) This combination of type of movement and transport of loads leads to an increased risk even with short exposure times"),"")</f>
        <v/>
      </c>
      <c r="H14" s="219">
        <f>IFERROR(VALUE(MID(E14,FIND("(",E14,LEN(E14)-7)+1,FIND(")",E14,LEN(E14)-7)-FIND("(",E14,LEN(E14)-7)-1)),0)</f>
        <v>3</v>
      </c>
      <c r="I14" s="698"/>
      <c r="J14" s="54" t="s">
        <v>446</v>
      </c>
      <c r="K14" s="54">
        <v>9</v>
      </c>
      <c r="R14" s="1149"/>
      <c r="S14" s="1152" t="s">
        <v>451</v>
      </c>
      <c r="T14" s="280" t="s">
        <v>462</v>
      </c>
      <c r="U14" s="104">
        <v>7</v>
      </c>
      <c r="V14" s="213">
        <v>18</v>
      </c>
      <c r="W14" s="213">
        <v>20</v>
      </c>
      <c r="X14" s="213">
        <v>22</v>
      </c>
      <c r="Y14" s="213">
        <v>24</v>
      </c>
      <c r="Z14" s="213">
        <v>26</v>
      </c>
      <c r="AA14" s="213">
        <v>50</v>
      </c>
      <c r="AB14" s="213">
        <v>100</v>
      </c>
      <c r="AC14" s="213">
        <v>100</v>
      </c>
      <c r="AD14" s="216">
        <v>100</v>
      </c>
    </row>
    <row r="15" spans="1:31" ht="35.65" customHeight="1" thickTop="1" thickBot="1">
      <c r="B15" s="1116"/>
      <c r="C15" s="1162"/>
      <c r="D15" s="470" t="s">
        <v>17</v>
      </c>
      <c r="E15" s="87">
        <f ca="1">F12</f>
        <v>28</v>
      </c>
      <c r="F15" s="1112"/>
      <c r="G15" s="321"/>
      <c r="H15" s="224"/>
      <c r="I15" s="698"/>
      <c r="J15" s="54" t="s">
        <v>447</v>
      </c>
      <c r="K15" s="54">
        <v>10</v>
      </c>
      <c r="R15" s="1149"/>
      <c r="S15" s="1152"/>
      <c r="T15" s="280"/>
      <c r="U15" s="104"/>
      <c r="V15" s="213"/>
      <c r="W15" s="213"/>
      <c r="X15" s="213"/>
      <c r="Y15" s="213"/>
      <c r="Z15" s="213"/>
      <c r="AA15" s="213"/>
      <c r="AB15" s="213"/>
      <c r="AC15" s="213"/>
      <c r="AD15" s="216"/>
    </row>
    <row r="16" spans="1:31" ht="45" customHeight="1" thickTop="1" thickBot="1">
      <c r="B16" s="1011" t="s">
        <v>53</v>
      </c>
      <c r="C16" s="1162"/>
      <c r="D16" s="461" t="s">
        <v>329</v>
      </c>
      <c r="E16" s="608" t="s">
        <v>704</v>
      </c>
      <c r="F16" s="608"/>
      <c r="G16" s="602"/>
      <c r="H16" s="133"/>
      <c r="I16" s="698"/>
      <c r="J16" t="s">
        <v>490</v>
      </c>
      <c r="R16" s="1149"/>
      <c r="S16" s="1152"/>
      <c r="T16" s="280" t="s">
        <v>463</v>
      </c>
      <c r="U16" s="104">
        <v>8</v>
      </c>
      <c r="V16" s="213">
        <v>24</v>
      </c>
      <c r="W16" s="213">
        <v>26</v>
      </c>
      <c r="X16" s="213">
        <v>28</v>
      </c>
      <c r="Y16" s="213">
        <v>30</v>
      </c>
      <c r="Z16" s="213">
        <v>50</v>
      </c>
      <c r="AA16" s="213">
        <v>100</v>
      </c>
      <c r="AB16" s="213">
        <v>100</v>
      </c>
      <c r="AC16" s="213">
        <v>100</v>
      </c>
      <c r="AD16" s="216">
        <v>100</v>
      </c>
    </row>
    <row r="17" spans="2:30" ht="54.6" customHeight="1" thickTop="1" thickBot="1">
      <c r="B17" s="1011"/>
      <c r="C17" s="1162"/>
      <c r="D17" s="471" t="s">
        <v>501</v>
      </c>
      <c r="E17" s="325"/>
      <c r="F17" s="1110" t="str">
        <f ca="1">E19</f>
        <v>0</v>
      </c>
      <c r="G17" s="1113" t="str" cm="1">
        <f t="array" ref="G17">IFERROR(_xlfn.IFS(E17="No load or load &lt; 3 kg or load is close to the body in a carrying frame or backpack on the shoulders (1)","",E17="Load close to the body, held in the hands or carried on one shoulder (2)","",E17="Load at a distance from the body, held in the hands, 3/ (3)","Note: If unfavourable arm or trunk postures occur frequently to constantly, the sub-activity must also be evaluated using the KIM-LHC (for load ≥ 3 kg) or the KIM-ABP (no load or load &lt; 3 kg. "),"Fill in data if relevant")</f>
        <v>Fill in data if relevant</v>
      </c>
      <c r="H17" s="131">
        <f>IFERROR(VALUE(MID(E17,FIND("(",E17,LEN(E17)-7)+1,FIND(")",E17,LEN(E17)-7)-FIND("(",E17,LEN(E17)-7)-1)),0)</f>
        <v>0</v>
      </c>
      <c r="J17" s="48" t="s">
        <v>491</v>
      </c>
      <c r="R17" s="1149"/>
      <c r="S17" s="1152"/>
      <c r="T17" s="280" t="s">
        <v>464</v>
      </c>
      <c r="U17" s="104">
        <v>9</v>
      </c>
      <c r="V17" s="213">
        <v>30</v>
      </c>
      <c r="W17" s="213">
        <v>32</v>
      </c>
      <c r="X17" s="213">
        <v>34</v>
      </c>
      <c r="Y17" s="213">
        <v>50</v>
      </c>
      <c r="Z17" s="213">
        <v>100</v>
      </c>
      <c r="AA17" s="213">
        <v>100</v>
      </c>
      <c r="AB17" s="213">
        <v>100</v>
      </c>
      <c r="AC17" s="213">
        <v>100</v>
      </c>
      <c r="AD17" s="216">
        <v>100</v>
      </c>
    </row>
    <row r="18" spans="2:30" ht="37.15" customHeight="1" thickTop="1" thickBot="1">
      <c r="B18" s="1011"/>
      <c r="C18" s="1162"/>
      <c r="D18" s="471" t="s">
        <v>489</v>
      </c>
      <c r="E18" s="91"/>
      <c r="F18" s="1111"/>
      <c r="G18" s="1114"/>
      <c r="H18" s="131">
        <f>IFERROR(VALUE(MID(E18,FIND("(",E18,LEN(E18)-7)+1,FIND(")",E18,LEN(E18)-7)-FIND("(",E18,LEN(E18)-7)-1)),0)</f>
        <v>0</v>
      </c>
      <c r="J18" s="48" t="s">
        <v>492</v>
      </c>
      <c r="R18" s="217"/>
      <c r="S18" s="214" t="s">
        <v>452</v>
      </c>
      <c r="T18" s="280" t="s">
        <v>465</v>
      </c>
      <c r="U18" s="104">
        <v>10</v>
      </c>
      <c r="V18" s="213">
        <v>24</v>
      </c>
      <c r="W18" s="213">
        <v>26</v>
      </c>
      <c r="X18" s="213">
        <v>50</v>
      </c>
      <c r="Y18" s="213">
        <v>100</v>
      </c>
      <c r="Z18" s="213">
        <v>100</v>
      </c>
      <c r="AA18" s="213">
        <v>100</v>
      </c>
      <c r="AB18" s="213">
        <v>100</v>
      </c>
      <c r="AC18" s="213">
        <v>100</v>
      </c>
      <c r="AD18" s="216">
        <v>100</v>
      </c>
    </row>
    <row r="19" spans="2:30" ht="30.6" customHeight="1" thickTop="1" thickBot="1">
      <c r="B19" s="1040"/>
      <c r="C19" s="1162"/>
      <c r="D19" s="472" t="s">
        <v>17</v>
      </c>
      <c r="E19" s="87" t="str">
        <f ca="1">I112</f>
        <v>0</v>
      </c>
      <c r="F19" s="1112"/>
      <c r="G19" s="324"/>
      <c r="H19" s="134"/>
      <c r="J19" s="48" t="s">
        <v>493</v>
      </c>
      <c r="R19" s="217"/>
      <c r="S19" s="214" t="s">
        <v>449</v>
      </c>
      <c r="T19" s="280" t="s">
        <v>500</v>
      </c>
      <c r="U19" s="104">
        <v>11</v>
      </c>
      <c r="V19" s="213">
        <v>30</v>
      </c>
      <c r="W19" s="213">
        <v>32</v>
      </c>
      <c r="X19" s="213">
        <v>50</v>
      </c>
      <c r="Y19" s="213">
        <v>100</v>
      </c>
      <c r="Z19" s="213">
        <v>100</v>
      </c>
      <c r="AA19" s="213">
        <v>100</v>
      </c>
      <c r="AB19" s="213">
        <v>100</v>
      </c>
      <c r="AC19" s="213">
        <v>100</v>
      </c>
      <c r="AD19" s="216">
        <v>100</v>
      </c>
    </row>
    <row r="20" spans="2:30" ht="38.1" customHeight="1" thickTop="1" thickBot="1">
      <c r="B20" s="1011" t="s">
        <v>53</v>
      </c>
      <c r="C20" s="1162"/>
      <c r="D20" s="461" t="s">
        <v>329</v>
      </c>
      <c r="E20" s="824" t="s">
        <v>703</v>
      </c>
      <c r="F20" s="824"/>
      <c r="G20" s="825"/>
      <c r="H20" s="134"/>
      <c r="J20" s="48" t="s">
        <v>494</v>
      </c>
      <c r="R20" s="217"/>
      <c r="S20" s="214" t="s">
        <v>596</v>
      </c>
      <c r="T20" s="280" t="s">
        <v>466</v>
      </c>
      <c r="U20" s="104">
        <v>12</v>
      </c>
      <c r="V20" s="213">
        <v>24</v>
      </c>
      <c r="W20" s="213">
        <v>26</v>
      </c>
      <c r="X20" s="213">
        <v>50</v>
      </c>
      <c r="Y20" s="213">
        <v>100</v>
      </c>
      <c r="Z20" s="213">
        <v>100</v>
      </c>
      <c r="AA20" s="213">
        <v>100</v>
      </c>
      <c r="AB20" s="213">
        <v>100</v>
      </c>
      <c r="AC20" s="213">
        <v>100</v>
      </c>
      <c r="AD20" s="216">
        <v>100</v>
      </c>
    </row>
    <row r="21" spans="2:30" ht="41.65" customHeight="1" thickTop="1" thickBot="1">
      <c r="B21" s="1011"/>
      <c r="C21" s="1162"/>
      <c r="D21" s="471" t="s">
        <v>509</v>
      </c>
      <c r="E21" s="325"/>
      <c r="F21" s="1110" t="str">
        <f ca="1">E23</f>
        <v>0</v>
      </c>
      <c r="G21" s="1113" t="str" cm="1">
        <f t="array" ref="G21">IFERROR(_xlfn.IFS(E21="Occasionally: Trunk clearly inclined forward and/or twisting and/or lateral inclination of the trunk identifiable (1)","",E21="Frequently to constantly 3), Trunk clearly inclined forward and/or twisting and/or lateral inclination of the trunk identifiable (2)","Note: If unfavourable arm or trunk postures occur frequently to constantly, the sub-activity must also be evaluated using the KIM-LHC (for load ≥ 3 kg) or the KIM-ABP (no load or load &lt; 3 kg. "),"Fill in data if relevant")</f>
        <v>Fill in data if relevant</v>
      </c>
      <c r="H21" s="131">
        <f>IFERROR(VALUE(MID(E21,FIND("(",E21,LEN(E21)-7)+1,FIND(")",E21,LEN(E21)-7)-FIND("(",E21,LEN(E21)-7)-1)),0)</f>
        <v>0</v>
      </c>
      <c r="J21" s="48" t="s">
        <v>495</v>
      </c>
      <c r="R21" s="218" t="s">
        <v>13</v>
      </c>
      <c r="S21" s="1150">
        <f ca="1">(IFERROR(OFFSET(V8,MATCH(H13,U8:U20,0)-1,MATCH(H14,V7:AD7,0)-1),"0"))</f>
        <v>28</v>
      </c>
      <c r="T21" s="1150"/>
      <c r="U21" s="1150"/>
      <c r="V21" s="1150"/>
      <c r="W21" s="1150"/>
      <c r="X21" s="1150"/>
      <c r="Y21" s="1150"/>
      <c r="Z21" s="1150"/>
      <c r="AA21" s="1150"/>
      <c r="AB21" s="1150"/>
      <c r="AC21" s="1150"/>
      <c r="AD21" s="1151"/>
    </row>
    <row r="22" spans="2:30" ht="46.15" customHeight="1">
      <c r="B22" s="1011"/>
      <c r="C22" s="1162"/>
      <c r="D22" s="471" t="s">
        <v>489</v>
      </c>
      <c r="E22" s="91"/>
      <c r="F22" s="1111"/>
      <c r="G22" s="1114"/>
      <c r="H22" s="131">
        <f>IFERROR(VALUE(MID(E22,FIND("(",E22,LEN(E22)-7)+1,FIND(")",E22,LEN(E22)-7)-FIND("(",E22,LEN(E22)-7)-1)),0)</f>
        <v>0</v>
      </c>
      <c r="J22" s="48" t="s">
        <v>496</v>
      </c>
    </row>
    <row r="23" spans="2:30" ht="35.65" customHeight="1" thickBot="1">
      <c r="B23" s="1040"/>
      <c r="C23" s="1162"/>
      <c r="D23" s="472" t="s">
        <v>17</v>
      </c>
      <c r="E23" s="87" t="str">
        <f ca="1">I122</f>
        <v>0</v>
      </c>
      <c r="F23" s="1112"/>
      <c r="G23" s="324"/>
      <c r="H23" s="134"/>
      <c r="J23" s="48" t="s">
        <v>497</v>
      </c>
    </row>
    <row r="24" spans="2:30" ht="32.25" customHeight="1" thickTop="1">
      <c r="B24" s="1039" t="s">
        <v>53</v>
      </c>
      <c r="C24" s="1162"/>
      <c r="D24" s="473" t="s">
        <v>329</v>
      </c>
      <c r="E24" s="1154" t="s">
        <v>516</v>
      </c>
      <c r="F24" s="1155"/>
      <c r="G24" s="1156"/>
      <c r="H24" s="136">
        <f>K47</f>
        <v>0</v>
      </c>
      <c r="J24" s="48" t="s">
        <v>498</v>
      </c>
      <c r="M24" s="54"/>
    </row>
    <row r="25" spans="2:30" ht="50.65" customHeight="1">
      <c r="B25" s="1011"/>
      <c r="C25" s="1162"/>
      <c r="D25" s="471" t="s">
        <v>514</v>
      </c>
      <c r="E25" s="146"/>
      <c r="F25" s="726">
        <f>H27</f>
        <v>0</v>
      </c>
      <c r="G25" s="1117" t="s">
        <v>595</v>
      </c>
      <c r="H25" s="137">
        <f>IFERROR(VALUE(MID(E25,FIND("(",E25,LEN(E25)-7)+1,FIND(")",E25,LEN(E25)-7)-FIND("(",E25,LEN(E25)-7)-1)),0)</f>
        <v>0</v>
      </c>
      <c r="I25" s="57" t="s">
        <v>521</v>
      </c>
      <c r="L25" s="56"/>
      <c r="M25" s="56"/>
    </row>
    <row r="26" spans="2:30" ht="51" customHeight="1">
      <c r="B26" s="1011"/>
      <c r="C26" s="1162"/>
      <c r="D26" s="471" t="s">
        <v>515</v>
      </c>
      <c r="E26" s="146"/>
      <c r="F26" s="727"/>
      <c r="G26" s="1118"/>
      <c r="H26" s="137">
        <f>IFERROR(VALUE(MID(E26,FIND("(",E26,LEN(E26)-7)+1,FIND(")",E26,LEN(E26)-7)-FIND("(",E26,LEN(E26)-7)-1)),0)</f>
        <v>0</v>
      </c>
      <c r="I26" s="49" t="s">
        <v>514</v>
      </c>
      <c r="J26" s="48" t="s">
        <v>513</v>
      </c>
      <c r="K26" s="49"/>
      <c r="M26" s="56"/>
    </row>
    <row r="27" spans="2:30" ht="37.15" customHeight="1" thickBot="1">
      <c r="B27" s="1040"/>
      <c r="C27" s="1163"/>
      <c r="D27" s="472" t="s">
        <v>17</v>
      </c>
      <c r="E27" s="87">
        <f>F25</f>
        <v>0</v>
      </c>
      <c r="F27" s="1130"/>
      <c r="G27" s="1119"/>
      <c r="H27" s="137">
        <f>SUM(H25:H26)</f>
        <v>0</v>
      </c>
      <c r="J27" s="48" t="s">
        <v>517</v>
      </c>
      <c r="K27" s="49"/>
    </row>
    <row r="28" spans="2:30" ht="54" customHeight="1" thickTop="1">
      <c r="B28" s="678" t="s">
        <v>53</v>
      </c>
      <c r="C28" s="1162" t="s">
        <v>12</v>
      </c>
      <c r="D28" s="460" t="s">
        <v>329</v>
      </c>
      <c r="E28" s="1123" t="s">
        <v>471</v>
      </c>
      <c r="F28" s="1124"/>
      <c r="G28" s="1125"/>
      <c r="H28" s="137">
        <f>IFERROR(VALUE(MID(E28,FIND("(",E28,LEN(E28)-7)+1,FIND(")",E28,LEN(E28)-7)-FIND("(",E28,LEN(E28)-7)-1)),0)</f>
        <v>0</v>
      </c>
      <c r="J28" s="48" t="s">
        <v>518</v>
      </c>
      <c r="K28" s="49"/>
    </row>
    <row r="29" spans="2:30" ht="63" customHeight="1">
      <c r="B29" s="678"/>
      <c r="C29" s="1162"/>
      <c r="D29" s="462" t="s">
        <v>448</v>
      </c>
      <c r="E29" s="81"/>
      <c r="F29" s="1120" t="str">
        <f ca="1">H29</f>
        <v>Fill in if relevant</v>
      </c>
      <c r="G29" s="1157"/>
      <c r="H29" s="128" t="str">
        <f ca="1">IFERROR(_xlfn.IFS(E32="YES",SUM(I135),E32="NO",SUM(I134)),"Fill in if relevant")</f>
        <v>Fill in if relevant</v>
      </c>
      <c r="J29" s="48" t="s">
        <v>519</v>
      </c>
      <c r="K29" s="49"/>
    </row>
    <row r="30" spans="2:30" ht="36.6" customHeight="1">
      <c r="B30" s="678"/>
      <c r="C30" s="1162"/>
      <c r="D30" s="462" t="s">
        <v>488</v>
      </c>
      <c r="E30" s="146"/>
      <c r="F30" s="1121"/>
      <c r="G30" s="1158"/>
      <c r="H30" s="136">
        <f>IFERROR(VALUE(MID(E30,FIND("(",E30,LEN(E30)-7)+1,FIND(")",E30,LEN(E30)-7)-FIND("(",E30,LEN(E30)-7)-1)),0)</f>
        <v>0</v>
      </c>
      <c r="I30" s="49" t="s">
        <v>515</v>
      </c>
      <c r="J30" s="48" t="s">
        <v>513</v>
      </c>
      <c r="K30" s="49"/>
    </row>
    <row r="31" spans="2:30" ht="38.25" customHeight="1" thickBot="1">
      <c r="B31" s="678"/>
      <c r="C31" s="1162"/>
      <c r="D31" s="466" t="s">
        <v>535</v>
      </c>
      <c r="E31" s="146"/>
      <c r="F31" s="1121"/>
      <c r="G31" s="1158"/>
      <c r="H31" s="219">
        <f>IFERROR(VALUE(MID(E31,FIND("(",E31,LEN(E31)-7)+1,FIND(")",E31,LEN(E31)-7)-FIND("(",E31,LEN(E31)-7)-1)),0)</f>
        <v>0</v>
      </c>
      <c r="J31" s="48" t="s">
        <v>528</v>
      </c>
      <c r="K31" s="49"/>
    </row>
    <row r="32" spans="2:30" ht="38.25" customHeight="1" thickTop="1" thickBot="1">
      <c r="B32" s="678"/>
      <c r="C32" s="1162"/>
      <c r="D32" s="466" t="s">
        <v>536</v>
      </c>
      <c r="E32" s="146"/>
      <c r="F32" s="1121"/>
      <c r="G32" s="1158"/>
      <c r="H32" s="224"/>
      <c r="J32" s="48" t="s">
        <v>529</v>
      </c>
      <c r="K32" s="49"/>
    </row>
    <row r="33" spans="2:11" ht="30.6" customHeight="1" thickTop="1" thickBot="1">
      <c r="B33" s="679"/>
      <c r="C33" s="1162"/>
      <c r="D33" s="463" t="s">
        <v>17</v>
      </c>
      <c r="E33" s="87" t="str">
        <f ca="1">F29</f>
        <v>Fill in if relevant</v>
      </c>
      <c r="F33" s="1122"/>
      <c r="G33" s="1159"/>
      <c r="H33" s="224"/>
      <c r="I33" s="57" t="s">
        <v>522</v>
      </c>
      <c r="J33" s="48" t="s">
        <v>513</v>
      </c>
      <c r="K33" s="49"/>
    </row>
    <row r="34" spans="2:11" ht="33" customHeight="1" thickTop="1">
      <c r="B34" s="678" t="s">
        <v>53</v>
      </c>
      <c r="C34" s="1162"/>
      <c r="D34" s="460" t="s">
        <v>329</v>
      </c>
      <c r="E34" s="1123" t="s">
        <v>706</v>
      </c>
      <c r="F34" s="1124"/>
      <c r="G34" s="1125"/>
      <c r="H34" s="136" t="str" cm="1">
        <f t="array" ref="H34">IFERROR(_xlfn.IFS(E37="NO",SUM(H38),E37="YES",SUM(H38/2)),"No Data")</f>
        <v>No Data</v>
      </c>
      <c r="I34" s="49" t="s">
        <v>530</v>
      </c>
      <c r="J34" s="48" t="s">
        <v>524</v>
      </c>
      <c r="K34" s="49"/>
    </row>
    <row r="35" spans="2:11" ht="41.65" customHeight="1">
      <c r="B35" s="678"/>
      <c r="C35" s="1162"/>
      <c r="D35" s="462" t="s">
        <v>520</v>
      </c>
      <c r="E35" s="146"/>
      <c r="F35" s="1185" t="str">
        <f>H34</f>
        <v>No Data</v>
      </c>
      <c r="G35" s="1117" t="s">
        <v>705</v>
      </c>
      <c r="H35" s="137">
        <f>IFERROR(VALUE(MID(E35,FIND("(",E35,LEN(E35)-7)+1,FIND(")",E35,LEN(E35)-7)-FIND("(",E35,LEN(E35)-7)-1)),0)</f>
        <v>0</v>
      </c>
      <c r="J35" s="48" t="s">
        <v>523</v>
      </c>
      <c r="K35" s="49"/>
    </row>
    <row r="36" spans="2:11" ht="41.65" customHeight="1">
      <c r="B36" s="678"/>
      <c r="C36" s="1162"/>
      <c r="D36" s="462" t="s">
        <v>515</v>
      </c>
      <c r="E36" s="146"/>
      <c r="F36" s="1186"/>
      <c r="G36" s="1118"/>
      <c r="H36" s="137">
        <f>IFERROR(VALUE(MID(E36,FIND("(",E36,LEN(E36)-7)+1,FIND(")",E36,LEN(E36)-7)-FIND("(",E36,LEN(E36)-7)-1)),0)</f>
        <v>0</v>
      </c>
      <c r="J36" s="48" t="s">
        <v>525</v>
      </c>
      <c r="K36" s="49"/>
    </row>
    <row r="37" spans="2:11" ht="41.65" customHeight="1" thickBot="1">
      <c r="B37" s="678"/>
      <c r="C37" s="1162"/>
      <c r="D37" s="466" t="s">
        <v>536</v>
      </c>
      <c r="E37" s="426"/>
      <c r="F37" s="1186"/>
      <c r="G37" s="320" t="str">
        <f>IFERROR(_xlfn.IFS(E37="NO","Not supported by electric operation, the rating points will not be divided in half",E37="YES","Supported by electric operation, the rating points will be divided in half"),"")</f>
        <v/>
      </c>
      <c r="H37" s="224"/>
      <c r="J37" s="48" t="s">
        <v>513</v>
      </c>
      <c r="K37" s="49"/>
    </row>
    <row r="38" spans="2:11" ht="31.5" customHeight="1" thickTop="1" thickBot="1">
      <c r="B38" s="679"/>
      <c r="C38" s="1163"/>
      <c r="D38" s="463" t="s">
        <v>17</v>
      </c>
      <c r="E38" s="87" t="str">
        <f>F35</f>
        <v>No Data</v>
      </c>
      <c r="F38" s="1187"/>
      <c r="G38" s="322"/>
      <c r="H38" s="137">
        <f>SUM(H35:H36)</f>
        <v>0</v>
      </c>
      <c r="I38" s="49" t="s">
        <v>515</v>
      </c>
      <c r="J38" s="48" t="s">
        <v>513</v>
      </c>
      <c r="K38" s="49"/>
    </row>
    <row r="39" spans="2:11" ht="41.65" customHeight="1" thickTop="1" thickBot="1">
      <c r="B39" s="677" t="s">
        <v>53</v>
      </c>
      <c r="C39" s="1162" t="s">
        <v>825</v>
      </c>
      <c r="D39" s="465" t="s">
        <v>329</v>
      </c>
      <c r="E39" s="719" t="s">
        <v>87</v>
      </c>
      <c r="F39" s="720"/>
      <c r="G39" s="721"/>
      <c r="H39" s="137"/>
      <c r="J39" s="48" t="s">
        <v>526</v>
      </c>
      <c r="K39" s="49"/>
    </row>
    <row r="40" spans="2:11" ht="92.1" customHeight="1" thickTop="1" thickBot="1">
      <c r="B40" s="679"/>
      <c r="C40" s="1162"/>
      <c r="D40" s="467" t="s">
        <v>448</v>
      </c>
      <c r="E40" s="326"/>
      <c r="F40" s="226">
        <f>H40</f>
        <v>0</v>
      </c>
      <c r="G40" s="323" t="s">
        <v>499</v>
      </c>
      <c r="H40" s="137">
        <f>IFERROR(VALUE(MID(E40,FIND("(",E40,LEN(E40)-7)+1,FIND(")",E40,LEN(E40)-7)-FIND("(",E40,LEN(E40)-7)-1)),0)</f>
        <v>0</v>
      </c>
      <c r="I40" s="50"/>
      <c r="J40" s="48" t="s">
        <v>527</v>
      </c>
      <c r="K40" s="49"/>
    </row>
    <row r="41" spans="2:11" ht="35.65" customHeight="1" thickTop="1">
      <c r="B41" s="1180" t="s">
        <v>76</v>
      </c>
      <c r="C41" s="310"/>
      <c r="D41" s="1169" t="s">
        <v>11</v>
      </c>
      <c r="E41" s="311" t="s">
        <v>544</v>
      </c>
      <c r="F41" s="724">
        <f ca="1">F12</f>
        <v>28</v>
      </c>
      <c r="G41" s="725"/>
      <c r="H41" s="138"/>
    </row>
    <row r="42" spans="2:11" ht="49.5" customHeight="1">
      <c r="B42" s="741"/>
      <c r="C42" s="307" t="s">
        <v>0</v>
      </c>
      <c r="D42" s="1170"/>
      <c r="E42" s="308" t="s">
        <v>545</v>
      </c>
      <c r="F42" s="684" t="str">
        <f ca="1">F17</f>
        <v>0</v>
      </c>
      <c r="G42" s="685"/>
      <c r="H42" s="138"/>
    </row>
    <row r="43" spans="2:11" ht="52.5" customHeight="1">
      <c r="B43" s="741"/>
      <c r="C43" s="307" t="s">
        <v>0</v>
      </c>
      <c r="D43" s="1170"/>
      <c r="E43" s="309" t="s">
        <v>546</v>
      </c>
      <c r="F43" s="684" t="str">
        <f ca="1">F21</f>
        <v>0</v>
      </c>
      <c r="G43" s="685"/>
      <c r="H43" s="138"/>
    </row>
    <row r="44" spans="2:11" ht="42.75" customHeight="1" thickBot="1">
      <c r="B44" s="741"/>
      <c r="C44" s="312" t="s">
        <v>0</v>
      </c>
      <c r="D44" s="1171"/>
      <c r="E44" s="314" t="s">
        <v>547</v>
      </c>
      <c r="F44" s="1183">
        <f>F25</f>
        <v>0</v>
      </c>
      <c r="G44" s="1184"/>
      <c r="H44" s="138"/>
    </row>
    <row r="45" spans="2:11" ht="44.65" customHeight="1" thickTop="1">
      <c r="B45" s="741"/>
      <c r="C45" s="310" t="s">
        <v>0</v>
      </c>
      <c r="D45" s="1169" t="s">
        <v>12</v>
      </c>
      <c r="E45" s="311" t="s">
        <v>548</v>
      </c>
      <c r="F45" s="724" t="str">
        <f ca="1">F29</f>
        <v>Fill in if relevant</v>
      </c>
      <c r="G45" s="725"/>
      <c r="H45" s="138"/>
      <c r="K45" s="48"/>
    </row>
    <row r="46" spans="2:11" ht="27.75" customHeight="1" thickBot="1">
      <c r="B46" s="741"/>
      <c r="C46" s="312" t="s">
        <v>0</v>
      </c>
      <c r="D46" s="1171"/>
      <c r="E46" s="313" t="s">
        <v>549</v>
      </c>
      <c r="F46" s="1183" t="str">
        <f>F35</f>
        <v>No Data</v>
      </c>
      <c r="G46" s="1184"/>
      <c r="H46" s="138"/>
      <c r="J46" s="50"/>
      <c r="K46" s="48"/>
    </row>
    <row r="47" spans="2:11" ht="27.75" customHeight="1" thickTop="1">
      <c r="B47" s="741"/>
      <c r="C47" s="310" t="s">
        <v>0</v>
      </c>
      <c r="D47" s="1169" t="s">
        <v>551</v>
      </c>
      <c r="E47" s="316" t="s">
        <v>550</v>
      </c>
      <c r="F47" s="724">
        <v>0</v>
      </c>
      <c r="G47" s="725"/>
      <c r="H47" s="138"/>
      <c r="J47" s="50"/>
      <c r="K47" s="59">
        <f>(_xlfn.IFS(J49&lt;4.5,J49,J49&gt;4.5,"4"))</f>
        <v>0</v>
      </c>
    </row>
    <row r="48" spans="2:11" ht="27.75" customHeight="1">
      <c r="B48" s="741"/>
      <c r="C48" s="307" t="s">
        <v>223</v>
      </c>
      <c r="D48" s="1170"/>
      <c r="E48" s="309" t="s">
        <v>432</v>
      </c>
      <c r="F48" s="684">
        <f>F9</f>
        <v>0</v>
      </c>
      <c r="G48" s="685"/>
      <c r="H48" s="138"/>
      <c r="J48" s="50"/>
      <c r="K48" s="59"/>
    </row>
    <row r="49" spans="2:21" ht="27.75" customHeight="1" thickBot="1">
      <c r="B49" s="741"/>
      <c r="C49" s="312" t="s">
        <v>223</v>
      </c>
      <c r="D49" s="1171"/>
      <c r="E49" s="313" t="s">
        <v>264</v>
      </c>
      <c r="F49" s="1183">
        <v>1.3</v>
      </c>
      <c r="G49" s="1184"/>
      <c r="H49" s="138"/>
    </row>
    <row r="50" spans="2:21" ht="27.75" customHeight="1" thickTop="1" thickBot="1">
      <c r="B50" s="741"/>
      <c r="C50" s="315" t="s">
        <v>225</v>
      </c>
      <c r="D50" s="315"/>
      <c r="E50" s="317" t="s">
        <v>226</v>
      </c>
      <c r="F50" s="1178"/>
      <c r="G50" s="1179"/>
      <c r="H50" s="139"/>
      <c r="J50" s="50"/>
    </row>
    <row r="51" spans="2:21" ht="27.75" customHeight="1" thickTop="1">
      <c r="B51" s="1181"/>
      <c r="C51" s="1172" t="s">
        <v>91</v>
      </c>
      <c r="D51" s="1173"/>
      <c r="E51" s="328" t="s">
        <v>92</v>
      </c>
      <c r="F51" s="699" t="s">
        <v>93</v>
      </c>
      <c r="G51" s="700"/>
      <c r="H51" s="131"/>
      <c r="J51" s="50"/>
    </row>
    <row r="52" spans="2:21" ht="26.25" customHeight="1">
      <c r="B52" s="1181"/>
      <c r="C52" s="1174"/>
      <c r="D52" s="1175"/>
      <c r="E52" s="327">
        <f ca="1">IFERROR(SUM(F41:G47)*F48*F49,"Risk Assessment not compleated")</f>
        <v>0</v>
      </c>
      <c r="F52" s="751">
        <f ca="1">IFERROR(SUM(F41:G47)*F48,"Risk Assessment not compleated")</f>
        <v>0</v>
      </c>
      <c r="G52" s="752"/>
      <c r="H52" s="140"/>
      <c r="J52" s="61"/>
      <c r="K52" s="48"/>
    </row>
    <row r="53" spans="2:21" ht="156.75" customHeight="1" thickBot="1">
      <c r="B53" s="1182"/>
      <c r="C53" s="1176"/>
      <c r="D53" s="1177"/>
      <c r="E53" s="102" t="str" cm="1">
        <f t="array" aca="1" ref="E53" ca="1">IFERROR(_xlfn.IFS(E52&lt;1,"Risk assessment not compleated",E52&lt;20.5,J82,E52&lt;50.5,J83,E52&lt;101.5,J84,E52&lt;3000.5,J85),"Risk assessment not compleated")</f>
        <v>Risk assessment not compleated</v>
      </c>
      <c r="F53" s="686" t="str">
        <f ca="1">IFERROR(_xlfn.IFS(F52&lt;1,"Risk assessment not compleated",F52&lt;20.5,J82,F52&lt;50.5,J83,F52&lt;101.5,J84,F52&lt;3000,J85),"Risk assessment not compleated")</f>
        <v>Risk assessment not compleated</v>
      </c>
      <c r="G53" s="687"/>
      <c r="H53" s="101"/>
      <c r="I53" s="225" t="s">
        <v>467</v>
      </c>
      <c r="J53" t="s">
        <v>450</v>
      </c>
      <c r="K53" s="206" t="s">
        <v>477</v>
      </c>
      <c r="L53" s="52" t="s">
        <v>472</v>
      </c>
    </row>
    <row r="54" spans="2:21" ht="27.75" customHeight="1" thickTop="1">
      <c r="B54" s="731" t="s">
        <v>102</v>
      </c>
      <c r="C54" s="732"/>
      <c r="D54" s="732"/>
      <c r="E54" s="732"/>
      <c r="F54" s="732"/>
      <c r="G54" s="733"/>
      <c r="H54" s="141"/>
      <c r="I54" s="225"/>
      <c r="J54" t="s">
        <v>468</v>
      </c>
      <c r="K54" s="206" t="s">
        <v>478</v>
      </c>
      <c r="L54" s="52" t="s">
        <v>473</v>
      </c>
      <c r="M54" s="66" t="s">
        <v>483</v>
      </c>
    </row>
    <row r="55" spans="2:21" ht="33.75" customHeight="1">
      <c r="B55" s="734"/>
      <c r="C55" s="735"/>
      <c r="D55" s="735"/>
      <c r="E55" s="735"/>
      <c r="F55" s="735"/>
      <c r="G55" s="736"/>
      <c r="H55" s="141"/>
      <c r="I55" s="225"/>
      <c r="J55" t="s">
        <v>475</v>
      </c>
      <c r="K55" s="206" t="s">
        <v>479</v>
      </c>
      <c r="L55" s="52" t="s">
        <v>474</v>
      </c>
      <c r="M55" s="66" t="s">
        <v>484</v>
      </c>
      <c r="N55" s="204" t="s">
        <v>481</v>
      </c>
      <c r="O55" s="66" t="s">
        <v>486</v>
      </c>
      <c r="P55" s="476" t="s">
        <v>480</v>
      </c>
      <c r="U55" s="66"/>
    </row>
    <row r="56" spans="2:21" ht="29.1" customHeight="1">
      <c r="B56" s="737"/>
      <c r="C56" s="738"/>
      <c r="D56" s="738"/>
      <c r="E56" s="738"/>
      <c r="F56" s="738"/>
      <c r="G56" s="739"/>
      <c r="H56" s="142"/>
      <c r="I56" s="225"/>
      <c r="J56" t="s">
        <v>476</v>
      </c>
      <c r="L56" s="56"/>
      <c r="M56" s="66" t="s">
        <v>485</v>
      </c>
    </row>
    <row r="57" spans="2:21" ht="29.1" customHeight="1" thickBot="1">
      <c r="B57" s="493" t="s">
        <v>854</v>
      </c>
      <c r="C57" s="70"/>
      <c r="D57" s="70"/>
      <c r="E57" s="71"/>
      <c r="F57" s="72"/>
      <c r="G57" s="73"/>
      <c r="I57" s="225"/>
      <c r="J57" t="s">
        <v>482</v>
      </c>
    </row>
    <row r="58" spans="2:21" ht="162.6" customHeight="1">
      <c r="E58" s="64"/>
      <c r="F58" s="65"/>
      <c r="I58" s="225"/>
      <c r="J58" t="s">
        <v>487</v>
      </c>
    </row>
    <row r="59" spans="2:21" ht="15.75" customHeight="1">
      <c r="E59" s="64"/>
      <c r="F59" s="65"/>
      <c r="I59" s="56"/>
    </row>
    <row r="60" spans="2:21" ht="15.75" customHeight="1">
      <c r="E60" s="64"/>
      <c r="F60" s="65"/>
      <c r="I60" s="56"/>
    </row>
    <row r="61" spans="2:21" ht="99" customHeight="1">
      <c r="E61" s="64"/>
      <c r="F61" s="65"/>
      <c r="I61" s="56"/>
    </row>
    <row r="62" spans="2:21" ht="15.75" customHeight="1">
      <c r="E62" s="64"/>
      <c r="F62" s="65"/>
    </row>
    <row r="63" spans="2:21" ht="15.75" customHeight="1" thickBot="1">
      <c r="E63" s="64"/>
      <c r="F63" s="65"/>
    </row>
    <row r="64" spans="2:21" ht="15.75" customHeight="1" thickTop="1" thickBot="1">
      <c r="E64" s="64"/>
      <c r="F64" s="65"/>
      <c r="I64" s="208"/>
      <c r="J64" s="209"/>
    </row>
    <row r="65" spans="2:35" ht="15.75" customHeight="1" thickTop="1">
      <c r="I65" s="203"/>
      <c r="J65" s="212"/>
    </row>
    <row r="66" spans="2:35" ht="52.5" customHeight="1">
      <c r="I66" s="202"/>
      <c r="J66" s="207"/>
    </row>
    <row r="67" spans="2:35" ht="52.5" customHeight="1">
      <c r="I67" s="202"/>
      <c r="J67" s="207"/>
    </row>
    <row r="68" spans="2:35" ht="52.5" customHeight="1">
      <c r="I68" s="202"/>
      <c r="J68" s="207"/>
    </row>
    <row r="69" spans="2:35" ht="52.5" customHeight="1">
      <c r="I69" s="202"/>
      <c r="J69" s="207"/>
    </row>
    <row r="70" spans="2:35" ht="52.5" customHeight="1">
      <c r="I70" s="210"/>
      <c r="J70" s="207"/>
    </row>
    <row r="71" spans="2:35" ht="52.5" customHeight="1" thickBot="1">
      <c r="I71" s="211"/>
      <c r="J71" s="207"/>
    </row>
    <row r="72" spans="2:35" ht="52.5" customHeight="1" thickTop="1">
      <c r="I72" t="s">
        <v>469</v>
      </c>
      <c r="J72" t="s">
        <v>504</v>
      </c>
    </row>
    <row r="73" spans="2:35" ht="41.65" customHeight="1">
      <c r="J73" t="s">
        <v>502</v>
      </c>
    </row>
    <row r="74" spans="2:35" ht="50.65" customHeight="1">
      <c r="J74" t="s">
        <v>503</v>
      </c>
    </row>
    <row r="75" spans="2:35" ht="51.6" customHeight="1">
      <c r="J75" t="s">
        <v>505</v>
      </c>
    </row>
    <row r="76" spans="2:35" ht="30" customHeight="1" thickBot="1">
      <c r="J76" t="s">
        <v>506</v>
      </c>
    </row>
    <row r="77" spans="2:35" s="1" customFormat="1" ht="33" customHeight="1" thickBot="1">
      <c r="B77" s="860" t="s">
        <v>831</v>
      </c>
      <c r="C77" s="861"/>
      <c r="D77" s="558" t="s">
        <v>832</v>
      </c>
      <c r="E77" s="626" t="s">
        <v>833</v>
      </c>
      <c r="F77" s="627"/>
      <c r="G77" s="559" t="s">
        <v>834</v>
      </c>
      <c r="H77" s="75"/>
      <c r="I77" s="49"/>
      <c r="J77" t="s">
        <v>924</v>
      </c>
      <c r="P77" s="41"/>
      <c r="Q77" s="41"/>
      <c r="AE77" s="3"/>
      <c r="AF77" s="3"/>
      <c r="AG77" s="3"/>
      <c r="AH77" s="3"/>
      <c r="AI77" s="3"/>
    </row>
    <row r="78" spans="2:35" s="1" customFormat="1" ht="162" customHeight="1" thickTop="1">
      <c r="B78" s="591" t="s">
        <v>835</v>
      </c>
      <c r="C78" s="592"/>
      <c r="D78" s="560" t="s">
        <v>836</v>
      </c>
      <c r="E78" s="591" t="s">
        <v>837</v>
      </c>
      <c r="F78" s="592"/>
      <c r="G78" s="560" t="s">
        <v>842</v>
      </c>
      <c r="H78" s="75"/>
      <c r="I78" s="49" t="s">
        <v>86</v>
      </c>
      <c r="P78" s="41"/>
      <c r="Q78" s="41"/>
      <c r="AE78" s="3"/>
      <c r="AF78" s="3"/>
      <c r="AG78" s="3"/>
      <c r="AH78" s="3"/>
      <c r="AI78" s="3"/>
    </row>
    <row r="79" spans="2:35" s="1" customFormat="1" ht="79.5" customHeight="1" thickBot="1">
      <c r="B79" s="862" t="s">
        <v>838</v>
      </c>
      <c r="C79" s="863"/>
      <c r="D79" s="561" t="s">
        <v>839</v>
      </c>
      <c r="E79" s="562" t="s">
        <v>840</v>
      </c>
      <c r="F79" s="563"/>
      <c r="G79" s="564" t="s">
        <v>841</v>
      </c>
      <c r="H79" s="75"/>
      <c r="I79" s="49" t="s">
        <v>87</v>
      </c>
      <c r="P79" s="41"/>
      <c r="Q79" s="41"/>
      <c r="AC79" s="26"/>
      <c r="AE79" s="3"/>
      <c r="AF79" s="3"/>
      <c r="AG79" s="3"/>
      <c r="AH79" s="3"/>
      <c r="AI79" s="3"/>
    </row>
    <row r="80" spans="2:35" ht="14.65" customHeight="1">
      <c r="J80" s="48" t="s">
        <v>89</v>
      </c>
    </row>
    <row r="81" spans="7:23" ht="14.65" customHeight="1">
      <c r="J81" s="48" t="s">
        <v>90</v>
      </c>
    </row>
    <row r="82" spans="7:23" ht="14.65" customHeight="1">
      <c r="I82" s="49" t="s">
        <v>95</v>
      </c>
      <c r="J82" s="48" t="s">
        <v>94</v>
      </c>
    </row>
    <row r="83" spans="7:23" ht="14.65" customHeight="1">
      <c r="I83" s="49" t="s">
        <v>96</v>
      </c>
      <c r="J83" s="48" t="s">
        <v>99</v>
      </c>
      <c r="W83" s="67"/>
    </row>
    <row r="84" spans="7:23" ht="14.65" customHeight="1">
      <c r="I84" s="49" t="s">
        <v>97</v>
      </c>
      <c r="J84" s="48" t="s">
        <v>100</v>
      </c>
      <c r="W84" s="67"/>
    </row>
    <row r="85" spans="7:23" ht="14.65" customHeight="1">
      <c r="I85" s="49" t="s">
        <v>98</v>
      </c>
      <c r="J85" s="48" t="s">
        <v>101</v>
      </c>
    </row>
    <row r="87" spans="7:23" ht="14.65" customHeight="1">
      <c r="I87" s="49" t="s">
        <v>162</v>
      </c>
    </row>
    <row r="88" spans="7:23" ht="14.65" customHeight="1">
      <c r="I88" s="49" t="s">
        <v>163</v>
      </c>
    </row>
    <row r="89" spans="7:23" ht="14.65" customHeight="1">
      <c r="I89" s="49" t="s">
        <v>165</v>
      </c>
    </row>
    <row r="90" spans="7:23" ht="14.65" customHeight="1">
      <c r="I90" s="49" t="s">
        <v>168</v>
      </c>
    </row>
    <row r="91" spans="7:23" ht="14.65" customHeight="1">
      <c r="I91" s="49" t="s">
        <v>169</v>
      </c>
    </row>
    <row r="92" spans="7:23" ht="14.65" customHeight="1">
      <c r="I92" s="49" t="s">
        <v>166</v>
      </c>
    </row>
    <row r="93" spans="7:23" ht="14.65" customHeight="1">
      <c r="I93" s="49" t="s">
        <v>167</v>
      </c>
    </row>
    <row r="94" spans="7:23" ht="14.65" customHeight="1">
      <c r="G94" s="456" t="s">
        <v>147</v>
      </c>
      <c r="H94" s="76"/>
      <c r="I94" s="49" t="s">
        <v>164</v>
      </c>
    </row>
    <row r="95" spans="7:23" ht="14.65" customHeight="1">
      <c r="G95" s="457" t="s">
        <v>182</v>
      </c>
      <c r="H95" s="77"/>
      <c r="I95" s="49" t="s">
        <v>161</v>
      </c>
    </row>
    <row r="96" spans="7:23" ht="14.65" customHeight="1">
      <c r="G96" s="457" t="s">
        <v>183</v>
      </c>
      <c r="H96" s="77"/>
      <c r="I96" s="49" t="s">
        <v>160</v>
      </c>
    </row>
    <row r="97" spans="7:16" ht="14.65" customHeight="1">
      <c r="G97" s="457" t="s">
        <v>148</v>
      </c>
      <c r="H97" s="77"/>
      <c r="I97" s="69" t="s">
        <v>182</v>
      </c>
      <c r="J97" s="69" t="s">
        <v>183</v>
      </c>
      <c r="K97" s="69" t="s">
        <v>148</v>
      </c>
    </row>
    <row r="98" spans="7:16" ht="14.65" customHeight="1">
      <c r="I98" s="48" t="s">
        <v>179</v>
      </c>
      <c r="J98" s="48" t="s">
        <v>173</v>
      </c>
      <c r="K98" s="48" t="s">
        <v>176</v>
      </c>
    </row>
    <row r="99" spans="7:16" ht="14.65" customHeight="1">
      <c r="I99" s="48" t="s">
        <v>180</v>
      </c>
      <c r="J99" s="48" t="s">
        <v>174</v>
      </c>
      <c r="K99" s="48" t="s">
        <v>177</v>
      </c>
      <c r="P99" s="477"/>
    </row>
    <row r="100" spans="7:16" ht="14.65" customHeight="1">
      <c r="I100" s="48" t="s">
        <v>318</v>
      </c>
      <c r="J100" s="48" t="s">
        <v>220</v>
      </c>
      <c r="K100" s="48" t="s">
        <v>319</v>
      </c>
    </row>
    <row r="101" spans="7:16" ht="14.65" customHeight="1">
      <c r="I101" s="48" t="s">
        <v>320</v>
      </c>
      <c r="J101" s="48" t="s">
        <v>321</v>
      </c>
      <c r="K101" s="48" t="s">
        <v>322</v>
      </c>
    </row>
    <row r="102" spans="7:16" ht="14.65" customHeight="1">
      <c r="I102" s="48" t="s">
        <v>181</v>
      </c>
      <c r="J102" s="48" t="s">
        <v>175</v>
      </c>
      <c r="K102" s="48" t="s">
        <v>178</v>
      </c>
    </row>
    <row r="104" spans="7:16" ht="14.65" customHeight="1">
      <c r="I104" s="49" t="s">
        <v>186</v>
      </c>
      <c r="J104" s="49"/>
    </row>
    <row r="105" spans="7:16" ht="14.65" customHeight="1">
      <c r="I105" s="49" t="s">
        <v>185</v>
      </c>
      <c r="J105" s="49"/>
    </row>
    <row r="106" spans="7:16" ht="14.65" customHeight="1">
      <c r="I106" s="49" t="s">
        <v>184</v>
      </c>
      <c r="J106" s="49"/>
    </row>
    <row r="107" spans="7:16" ht="14.65" customHeight="1" thickBot="1">
      <c r="J107" s="49"/>
    </row>
    <row r="108" spans="7:16" ht="14.65" customHeight="1" thickTop="1" thickBot="1">
      <c r="H108" s="75" t="s">
        <v>508</v>
      </c>
      <c r="I108" s="222"/>
      <c r="J108" s="222">
        <v>1</v>
      </c>
      <c r="K108" s="223">
        <v>2</v>
      </c>
      <c r="L108" s="223">
        <v>3</v>
      </c>
    </row>
    <row r="109" spans="7:16" ht="14.65" customHeight="1" thickTop="1" thickBot="1">
      <c r="I109" s="222">
        <v>1</v>
      </c>
      <c r="J109" s="222">
        <v>0</v>
      </c>
      <c r="K109" s="223">
        <v>0</v>
      </c>
      <c r="L109" s="223">
        <v>0</v>
      </c>
    </row>
    <row r="110" spans="7:16" ht="14.65" customHeight="1" thickTop="1" thickBot="1">
      <c r="I110" s="222">
        <v>2</v>
      </c>
      <c r="J110" s="222">
        <v>4</v>
      </c>
      <c r="K110" s="223">
        <v>8</v>
      </c>
      <c r="L110" s="223">
        <v>12</v>
      </c>
    </row>
    <row r="111" spans="7:16" ht="14.65" customHeight="1" thickTop="1" thickBot="1">
      <c r="I111" s="222">
        <v>3</v>
      </c>
      <c r="J111" s="222">
        <v>8</v>
      </c>
      <c r="K111" s="223">
        <v>12</v>
      </c>
      <c r="L111" s="223">
        <v>16</v>
      </c>
    </row>
    <row r="112" spans="7:16" ht="14.65" customHeight="1" thickTop="1" thickBot="1">
      <c r="I112" s="1166" t="str">
        <f ca="1">(IFERROR(OFFSET(J109,MATCH(H17,I109:I111,0)-1,MATCH(H18,J108:L108,0)-1),"0"))</f>
        <v>0</v>
      </c>
      <c r="J112" s="1167"/>
      <c r="K112" s="1167"/>
      <c r="L112" s="1168"/>
    </row>
    <row r="113" spans="8:21" ht="18.75" customHeight="1" thickTop="1">
      <c r="N113" s="48"/>
    </row>
    <row r="114" spans="8:21" ht="14.65" customHeight="1">
      <c r="H114" s="75" t="s">
        <v>470</v>
      </c>
      <c r="I114" t="s">
        <v>511</v>
      </c>
      <c r="N114" s="48"/>
      <c r="O114" s="48"/>
      <c r="P114" s="478"/>
      <c r="U114" s="48"/>
    </row>
    <row r="115" spans="8:21" ht="14.65" customHeight="1">
      <c r="I115" t="s">
        <v>512</v>
      </c>
      <c r="N115" s="48"/>
      <c r="O115" s="48"/>
      <c r="P115" s="478"/>
      <c r="U115" s="48"/>
    </row>
    <row r="116" spans="8:21" ht="14.65" customHeight="1">
      <c r="H116" s="75" t="s">
        <v>453</v>
      </c>
      <c r="I116" t="s">
        <v>510</v>
      </c>
      <c r="N116" s="48"/>
      <c r="O116" s="48"/>
      <c r="P116" s="478"/>
      <c r="U116" s="48"/>
    </row>
    <row r="117" spans="8:21" ht="14.65" customHeight="1">
      <c r="H117" s="50"/>
      <c r="I117" t="s">
        <v>506</v>
      </c>
      <c r="M117" s="48"/>
      <c r="N117" s="48"/>
      <c r="O117" s="48"/>
      <c r="P117" s="478"/>
      <c r="U117" s="48"/>
    </row>
    <row r="118" spans="8:21" ht="14.65" customHeight="1" thickBot="1">
      <c r="H118" s="50"/>
      <c r="I118" t="s">
        <v>507</v>
      </c>
      <c r="M118" s="48"/>
      <c r="N118" s="48"/>
      <c r="O118" s="48"/>
      <c r="U118" s="48"/>
    </row>
    <row r="119" spans="8:21" ht="14.65" customHeight="1" thickTop="1" thickBot="1">
      <c r="I119" s="222"/>
      <c r="J119" s="222">
        <v>1</v>
      </c>
      <c r="K119" s="223">
        <v>2</v>
      </c>
      <c r="L119" s="223">
        <v>3</v>
      </c>
      <c r="M119" s="48"/>
      <c r="N119" s="48"/>
      <c r="O119" s="48"/>
      <c r="U119" s="48"/>
    </row>
    <row r="120" spans="8:21" ht="14.65" customHeight="1" thickTop="1" thickBot="1">
      <c r="I120" s="222">
        <v>1</v>
      </c>
      <c r="J120" s="222">
        <v>2</v>
      </c>
      <c r="K120" s="223">
        <v>4</v>
      </c>
      <c r="L120" s="223">
        <v>6</v>
      </c>
      <c r="M120" s="48"/>
      <c r="N120" s="48"/>
    </row>
    <row r="121" spans="8:21" ht="14.65" customHeight="1" thickTop="1" thickBot="1">
      <c r="I121" s="222">
        <v>2</v>
      </c>
      <c r="J121" s="222">
        <v>4</v>
      </c>
      <c r="K121" s="223">
        <v>6</v>
      </c>
      <c r="L121" s="223">
        <v>8</v>
      </c>
      <c r="M121" s="48"/>
      <c r="N121" s="48"/>
    </row>
    <row r="122" spans="8:21" ht="14.65" customHeight="1" thickTop="1" thickBot="1">
      <c r="I122" s="1166" t="str">
        <f ca="1">(IFERROR(OFFSET(J120,MATCH(H21,I120:I121,0)-1,MATCH(H22,J119:L119,0)-1),"0"))</f>
        <v>0</v>
      </c>
      <c r="J122" s="1167"/>
      <c r="K122" s="1167"/>
      <c r="L122" s="1168"/>
      <c r="M122" s="48"/>
      <c r="N122" s="48"/>
    </row>
    <row r="123" spans="8:21" ht="14.65" customHeight="1" thickTop="1">
      <c r="I123" s="50"/>
      <c r="J123" s="50"/>
      <c r="N123" s="48"/>
    </row>
    <row r="124" spans="8:21" ht="14.65" customHeight="1">
      <c r="H124" s="75" t="s">
        <v>471</v>
      </c>
      <c r="I124" t="s">
        <v>531</v>
      </c>
      <c r="K124" s="49"/>
    </row>
    <row r="125" spans="8:21" ht="14.65" customHeight="1">
      <c r="I125" s="50" t="s">
        <v>532</v>
      </c>
    </row>
    <row r="126" spans="8:21" ht="14.65" customHeight="1">
      <c r="I126" s="50" t="s">
        <v>533</v>
      </c>
    </row>
    <row r="127" spans="8:21" ht="14.65" customHeight="1">
      <c r="H127" t="s">
        <v>535</v>
      </c>
      <c r="I127" s="49" t="s">
        <v>534</v>
      </c>
    </row>
    <row r="128" spans="8:21" ht="14.65" customHeight="1">
      <c r="I128" s="49" t="s">
        <v>539</v>
      </c>
    </row>
    <row r="129" spans="8:12" ht="14.65" customHeight="1" thickBot="1">
      <c r="I129" s="49" t="s">
        <v>540</v>
      </c>
    </row>
    <row r="130" spans="8:12" ht="14.65" customHeight="1" thickTop="1" thickBot="1">
      <c r="I130" s="222"/>
      <c r="J130" s="222">
        <v>1</v>
      </c>
      <c r="K130" s="223">
        <v>2</v>
      </c>
      <c r="L130" s="223">
        <v>3</v>
      </c>
    </row>
    <row r="131" spans="8:12" ht="14.65" customHeight="1" thickTop="1" thickBot="1">
      <c r="I131" s="222">
        <v>1</v>
      </c>
      <c r="J131" s="222">
        <v>3</v>
      </c>
      <c r="K131" s="223">
        <v>6</v>
      </c>
      <c r="L131" s="223">
        <v>9</v>
      </c>
    </row>
    <row r="132" spans="8:12" ht="14.65" customHeight="1" thickTop="1" thickBot="1">
      <c r="I132" s="222">
        <v>2</v>
      </c>
      <c r="J132" s="222">
        <v>6</v>
      </c>
      <c r="K132" s="223">
        <v>10</v>
      </c>
      <c r="L132" s="223">
        <v>14</v>
      </c>
    </row>
    <row r="133" spans="8:12" ht="14.65" customHeight="1" thickTop="1" thickBot="1">
      <c r="I133" s="222">
        <v>3</v>
      </c>
      <c r="J133" s="222">
        <v>9</v>
      </c>
      <c r="K133" s="223">
        <v>15</v>
      </c>
      <c r="L133" s="223">
        <v>21</v>
      </c>
    </row>
    <row r="134" spans="8:12" ht="14.65" customHeight="1" thickTop="1" thickBot="1">
      <c r="H134" s="75" t="s">
        <v>541</v>
      </c>
      <c r="I134" s="1166" t="str">
        <f ca="1">(IFERROR(OFFSET(J131,MATCH(H30,I131:I133,0)-1,MATCH(H31,J130:L130,0)-1),"0"))</f>
        <v>0</v>
      </c>
      <c r="J134" s="1167"/>
      <c r="K134" s="1167"/>
      <c r="L134" s="1168"/>
    </row>
    <row r="135" spans="8:12" ht="14.65" customHeight="1" thickTop="1" thickBot="1">
      <c r="H135" s="75" t="s">
        <v>542</v>
      </c>
      <c r="I135" s="1166">
        <f ca="1">I134/2</f>
        <v>0</v>
      </c>
      <c r="J135" s="1167"/>
      <c r="K135" s="1167"/>
      <c r="L135" s="1168"/>
    </row>
    <row r="136" spans="8:12" ht="14.65" customHeight="1" thickTop="1"/>
    <row r="137" spans="8:12" ht="14.65" customHeight="1">
      <c r="H137" s="50" t="s">
        <v>536</v>
      </c>
      <c r="I137" s="48" t="s">
        <v>537</v>
      </c>
    </row>
    <row r="138" spans="8:12" ht="14.65" customHeight="1">
      <c r="H138" s="49"/>
      <c r="I138" s="50" t="s">
        <v>538</v>
      </c>
    </row>
    <row r="140" spans="8:12" ht="14.65" customHeight="1">
      <c r="H140" t="s">
        <v>87</v>
      </c>
      <c r="I140" t="s">
        <v>88</v>
      </c>
    </row>
    <row r="141" spans="8:12" ht="14.65" customHeight="1">
      <c r="I141" t="s">
        <v>89</v>
      </c>
    </row>
    <row r="142" spans="8:12" ht="14.65" customHeight="1">
      <c r="I142" s="49" t="s">
        <v>543</v>
      </c>
    </row>
  </sheetData>
  <sheetProtection algorithmName="SHA-512" hashValue="n58KsUIwUXARlga6qTq9SG0LtYMuLJ+siTo9Xm9tobEyfbc2O3pUWEYT4DD1L+iDyJhKJBOCcTSu8LjVmEyccw==" saltValue="hzFYMg3XwbDmrGMiezH9jA==" spinCount="100000" sheet="1" formatCells="0" formatColumns="0" formatRows="0"/>
  <mergeCells count="94">
    <mergeCell ref="B34:B38"/>
    <mergeCell ref="B39:B40"/>
    <mergeCell ref="G35:G36"/>
    <mergeCell ref="F47:G47"/>
    <mergeCell ref="F49:G49"/>
    <mergeCell ref="F35:F38"/>
    <mergeCell ref="F48:G48"/>
    <mergeCell ref="E39:G39"/>
    <mergeCell ref="E34:G34"/>
    <mergeCell ref="C39:C40"/>
    <mergeCell ref="C28:C38"/>
    <mergeCell ref="F42:G42"/>
    <mergeCell ref="F43:G43"/>
    <mergeCell ref="F44:G44"/>
    <mergeCell ref="F45:G45"/>
    <mergeCell ref="F46:G46"/>
    <mergeCell ref="I135:L135"/>
    <mergeCell ref="I134:L134"/>
    <mergeCell ref="D41:D44"/>
    <mergeCell ref="D45:D46"/>
    <mergeCell ref="C51:D53"/>
    <mergeCell ref="D47:D49"/>
    <mergeCell ref="I112:L112"/>
    <mergeCell ref="I122:L122"/>
    <mergeCell ref="F50:G50"/>
    <mergeCell ref="F51:G51"/>
    <mergeCell ref="F52:G52"/>
    <mergeCell ref="F53:G53"/>
    <mergeCell ref="B54:G56"/>
    <mergeCell ref="B41:B53"/>
    <mergeCell ref="F41:G41"/>
    <mergeCell ref="B77:C77"/>
    <mergeCell ref="S3:T6"/>
    <mergeCell ref="E24:G24"/>
    <mergeCell ref="G29:G33"/>
    <mergeCell ref="F25:F27"/>
    <mergeCell ref="E11:G11"/>
    <mergeCell ref="F12:F15"/>
    <mergeCell ref="I3:I16"/>
    <mergeCell ref="E16:G16"/>
    <mergeCell ref="E20:G20"/>
    <mergeCell ref="F21:F23"/>
    <mergeCell ref="B4:G4"/>
    <mergeCell ref="C5:G5"/>
    <mergeCell ref="C11:C27"/>
    <mergeCell ref="B8:B10"/>
    <mergeCell ref="E8:G8"/>
    <mergeCell ref="G9:G10"/>
    <mergeCell ref="R8:R10"/>
    <mergeCell ref="S21:AD21"/>
    <mergeCell ref="S11:S13"/>
    <mergeCell ref="R11:R13"/>
    <mergeCell ref="R14:R17"/>
    <mergeCell ref="S8:S10"/>
    <mergeCell ref="S14:S17"/>
    <mergeCell ref="AC4:AC6"/>
    <mergeCell ref="V3:AD3"/>
    <mergeCell ref="AD4:AD6"/>
    <mergeCell ref="C6:D6"/>
    <mergeCell ref="C7:D7"/>
    <mergeCell ref="F6:G6"/>
    <mergeCell ref="AB4:AB6"/>
    <mergeCell ref="Z4:Z6"/>
    <mergeCell ref="AA4:AA6"/>
    <mergeCell ref="R3:R6"/>
    <mergeCell ref="V4:V6"/>
    <mergeCell ref="W4:W6"/>
    <mergeCell ref="X4:X6"/>
    <mergeCell ref="Y4:Y6"/>
    <mergeCell ref="R7:T7"/>
    <mergeCell ref="U3:U6"/>
    <mergeCell ref="C2:F2"/>
    <mergeCell ref="I2:K2"/>
    <mergeCell ref="C3:G3"/>
    <mergeCell ref="C10:D10"/>
    <mergeCell ref="C8:D8"/>
    <mergeCell ref="F9:F10"/>
    <mergeCell ref="C9:D9"/>
    <mergeCell ref="E77:F77"/>
    <mergeCell ref="B78:C78"/>
    <mergeCell ref="E78:F78"/>
    <mergeCell ref="B79:C79"/>
    <mergeCell ref="F7:G7"/>
    <mergeCell ref="F17:F19"/>
    <mergeCell ref="G17:G18"/>
    <mergeCell ref="B11:B15"/>
    <mergeCell ref="B28:B33"/>
    <mergeCell ref="B20:B23"/>
    <mergeCell ref="G25:G27"/>
    <mergeCell ref="F29:F33"/>
    <mergeCell ref="B16:B19"/>
    <mergeCell ref="G21:G22"/>
    <mergeCell ref="E28:G28"/>
    <mergeCell ref="B24:B27"/>
  </mergeCells>
  <conditionalFormatting sqref="B4">
    <cfRule type="colorScale" priority="57">
      <colorScale>
        <cfvo type="min"/>
        <cfvo type="percentile" val="50"/>
        <cfvo type="max"/>
        <color rgb="FF63BE7B"/>
        <color rgb="FFFFEB84"/>
        <color rgb="FFF8696B"/>
      </colorScale>
    </cfRule>
  </conditionalFormatting>
  <conditionalFormatting sqref="B5:B7">
    <cfRule type="colorScale" priority="56">
      <colorScale>
        <cfvo type="min"/>
        <cfvo type="percentile" val="50"/>
        <cfvo type="max"/>
        <color rgb="FF63BE7B"/>
        <color rgb="FFFFEB84"/>
        <color rgb="FFF8696B"/>
      </colorScale>
    </cfRule>
  </conditionalFormatting>
  <conditionalFormatting sqref="B8">
    <cfRule type="colorScale" priority="54">
      <colorScale>
        <cfvo type="min"/>
        <cfvo type="percentile" val="50"/>
        <cfvo type="max"/>
        <color rgb="FF63BE7B"/>
        <color rgb="FFFFEB84"/>
        <color rgb="FFF8696B"/>
      </colorScale>
    </cfRule>
  </conditionalFormatting>
  <conditionalFormatting sqref="B11 B16">
    <cfRule type="colorScale" priority="62">
      <colorScale>
        <cfvo type="min"/>
        <cfvo type="percentile" val="50"/>
        <cfvo type="max"/>
        <color rgb="FF63BE7B"/>
        <color rgb="FFFFEB84"/>
        <color rgb="FFF8696B"/>
      </colorScale>
    </cfRule>
  </conditionalFormatting>
  <conditionalFormatting sqref="B24">
    <cfRule type="colorScale" priority="59">
      <colorScale>
        <cfvo type="min"/>
        <cfvo type="percentile" val="50"/>
        <cfvo type="max"/>
        <color rgb="FF63BE7B"/>
        <color rgb="FFFFEB84"/>
        <color rgb="FFF8696B"/>
      </colorScale>
    </cfRule>
  </conditionalFormatting>
  <conditionalFormatting sqref="B41">
    <cfRule type="colorScale" priority="61">
      <colorScale>
        <cfvo type="min"/>
        <cfvo type="percentile" val="50"/>
        <cfvo type="max"/>
        <color rgb="FF63BE7B"/>
        <color rgb="FFFFEB84"/>
        <color rgb="FFF8696B"/>
      </colorScale>
    </cfRule>
  </conditionalFormatting>
  <conditionalFormatting sqref="C8">
    <cfRule type="colorScale" priority="53">
      <colorScale>
        <cfvo type="min"/>
        <cfvo type="percentile" val="50"/>
        <cfvo type="max"/>
        <color rgb="FF63BE7B"/>
        <color rgb="FFFFEB84"/>
        <color rgb="FFF8696B"/>
      </colorScale>
    </cfRule>
  </conditionalFormatting>
  <conditionalFormatting sqref="C10">
    <cfRule type="colorScale" priority="7">
      <colorScale>
        <cfvo type="min"/>
        <cfvo type="percentile" val="50"/>
        <cfvo type="max"/>
        <color rgb="FF63BE7B"/>
        <color rgb="FFFFEB84"/>
        <color rgb="FFF8696B"/>
      </colorScale>
    </cfRule>
  </conditionalFormatting>
  <conditionalFormatting sqref="C51">
    <cfRule type="colorScale" priority="60">
      <colorScale>
        <cfvo type="min"/>
        <cfvo type="percentile" val="50"/>
        <cfvo type="max"/>
        <color rgb="FF63BE7B"/>
        <color rgb="FFFFEB84"/>
        <color rgb="FFF8696B"/>
      </colorScale>
    </cfRule>
  </conditionalFormatting>
  <conditionalFormatting sqref="C5:D5">
    <cfRule type="colorScale" priority="58">
      <colorScale>
        <cfvo type="min"/>
        <cfvo type="percentile" val="50"/>
        <cfvo type="max"/>
        <color rgb="FF63BE7B"/>
        <color rgb="FFFFEB84"/>
        <color rgb="FFF8696B"/>
      </colorScale>
    </cfRule>
  </conditionalFormatting>
  <conditionalFormatting sqref="D11">
    <cfRule type="colorScale" priority="51">
      <colorScale>
        <cfvo type="min"/>
        <cfvo type="percentile" val="50"/>
        <cfvo type="max"/>
        <color rgb="FF63BE7B"/>
        <color rgb="FFFFEB84"/>
        <color rgb="FFF8696B"/>
      </colorScale>
    </cfRule>
  </conditionalFormatting>
  <conditionalFormatting sqref="D12">
    <cfRule type="colorScale" priority="46">
      <colorScale>
        <cfvo type="min"/>
        <cfvo type="percentile" val="50"/>
        <cfvo type="max"/>
        <color rgb="FF63BE7B"/>
        <color rgb="FFFFEB84"/>
        <color rgb="FFF8696B"/>
      </colorScale>
    </cfRule>
  </conditionalFormatting>
  <conditionalFormatting sqref="D13">
    <cfRule type="colorScale" priority="45">
      <colorScale>
        <cfvo type="min"/>
        <cfvo type="percentile" val="50"/>
        <cfvo type="max"/>
        <color rgb="FF63BE7B"/>
        <color rgb="FFFFEB84"/>
        <color rgb="FFF8696B"/>
      </colorScale>
    </cfRule>
  </conditionalFormatting>
  <conditionalFormatting sqref="D14">
    <cfRule type="colorScale" priority="44">
      <colorScale>
        <cfvo type="min"/>
        <cfvo type="percentile" val="50"/>
        <cfvo type="max"/>
        <color rgb="FF63BE7B"/>
        <color rgb="FFFFEB84"/>
        <color rgb="FFF8696B"/>
      </colorScale>
    </cfRule>
  </conditionalFormatting>
  <conditionalFormatting sqref="D15">
    <cfRule type="colorScale" priority="32">
      <colorScale>
        <cfvo type="min"/>
        <cfvo type="percentile" val="50"/>
        <cfvo type="max"/>
        <color rgb="FF63BE7B"/>
        <color rgb="FFFFEB84"/>
        <color rgb="FFF8696B"/>
      </colorScale>
    </cfRule>
  </conditionalFormatting>
  <conditionalFormatting sqref="D16">
    <cfRule type="colorScale" priority="50">
      <colorScale>
        <cfvo type="min"/>
        <cfvo type="percentile" val="50"/>
        <cfvo type="max"/>
        <color rgb="FF63BE7B"/>
        <color rgb="FFFFEB84"/>
        <color rgb="FFF8696B"/>
      </colorScale>
    </cfRule>
  </conditionalFormatting>
  <conditionalFormatting sqref="D19">
    <cfRule type="colorScale" priority="33">
      <colorScale>
        <cfvo type="min"/>
        <cfvo type="percentile" val="50"/>
        <cfvo type="max"/>
        <color rgb="FF63BE7B"/>
        <color rgb="FFFFEB84"/>
        <color rgb="FFF8696B"/>
      </colorScale>
    </cfRule>
  </conditionalFormatting>
  <conditionalFormatting sqref="D20">
    <cfRule type="colorScale" priority="49">
      <colorScale>
        <cfvo type="min"/>
        <cfvo type="percentile" val="50"/>
        <cfvo type="max"/>
        <color rgb="FF63BE7B"/>
        <color rgb="FFFFEB84"/>
        <color rgb="FFF8696B"/>
      </colorScale>
    </cfRule>
  </conditionalFormatting>
  <conditionalFormatting sqref="D23">
    <cfRule type="colorScale" priority="36">
      <colorScale>
        <cfvo type="min"/>
        <cfvo type="percentile" val="50"/>
        <cfvo type="max"/>
        <color rgb="FF63BE7B"/>
        <color rgb="FFFFEB84"/>
        <color rgb="FFF8696B"/>
      </colorScale>
    </cfRule>
  </conditionalFormatting>
  <conditionalFormatting sqref="D25">
    <cfRule type="colorScale" priority="35">
      <colorScale>
        <cfvo type="min"/>
        <cfvo type="percentile" val="50"/>
        <cfvo type="max"/>
        <color rgb="FF63BE7B"/>
        <color rgb="FFFFEB84"/>
        <color rgb="FFF8696B"/>
      </colorScale>
    </cfRule>
  </conditionalFormatting>
  <conditionalFormatting sqref="D26">
    <cfRule type="colorScale" priority="34">
      <colorScale>
        <cfvo type="min"/>
        <cfvo type="percentile" val="50"/>
        <cfvo type="max"/>
        <color rgb="FF63BE7B"/>
        <color rgb="FFFFEB84"/>
        <color rgb="FFF8696B"/>
      </colorScale>
    </cfRule>
  </conditionalFormatting>
  <conditionalFormatting sqref="D27">
    <cfRule type="colorScale" priority="30">
      <colorScale>
        <cfvo type="min"/>
        <cfvo type="percentile" val="50"/>
        <cfvo type="max"/>
        <color rgb="FF63BE7B"/>
        <color rgb="FFFFEB84"/>
        <color rgb="FFF8696B"/>
      </colorScale>
    </cfRule>
  </conditionalFormatting>
  <conditionalFormatting sqref="D28">
    <cfRule type="colorScale" priority="29">
      <colorScale>
        <cfvo type="min"/>
        <cfvo type="percentile" val="50"/>
        <cfvo type="max"/>
        <color rgb="FF63BE7B"/>
        <color rgb="FFFFEB84"/>
        <color rgb="FFF8696B"/>
      </colorScale>
    </cfRule>
  </conditionalFormatting>
  <conditionalFormatting sqref="D29">
    <cfRule type="colorScale" priority="28">
      <colorScale>
        <cfvo type="min"/>
        <cfvo type="percentile" val="50"/>
        <cfvo type="max"/>
        <color rgb="FF63BE7B"/>
        <color rgb="FFFFEB84"/>
        <color rgb="FFF8696B"/>
      </colorScale>
    </cfRule>
  </conditionalFormatting>
  <conditionalFormatting sqref="D30">
    <cfRule type="colorScale" priority="27">
      <colorScale>
        <cfvo type="min"/>
        <cfvo type="percentile" val="50"/>
        <cfvo type="max"/>
        <color rgb="FF63BE7B"/>
        <color rgb="FFFFEB84"/>
        <color rgb="FFF8696B"/>
      </colorScale>
    </cfRule>
  </conditionalFormatting>
  <conditionalFormatting sqref="D31">
    <cfRule type="colorScale" priority="26">
      <colorScale>
        <cfvo type="min"/>
        <cfvo type="percentile" val="50"/>
        <cfvo type="max"/>
        <color rgb="FF63BE7B"/>
        <color rgb="FFFFEB84"/>
        <color rgb="FFF8696B"/>
      </colorScale>
    </cfRule>
  </conditionalFormatting>
  <conditionalFormatting sqref="D32">
    <cfRule type="colorScale" priority="9">
      <colorScale>
        <cfvo type="min"/>
        <cfvo type="percentile" val="50"/>
        <cfvo type="max"/>
        <color rgb="FF63BE7B"/>
        <color rgb="FFFFEB84"/>
        <color rgb="FFF8696B"/>
      </colorScale>
    </cfRule>
  </conditionalFormatting>
  <conditionalFormatting sqref="D33">
    <cfRule type="colorScale" priority="25">
      <colorScale>
        <cfvo type="min"/>
        <cfvo type="percentile" val="50"/>
        <cfvo type="max"/>
        <color rgb="FF63BE7B"/>
        <color rgb="FFFFEB84"/>
        <color rgb="FFF8696B"/>
      </colorScale>
    </cfRule>
  </conditionalFormatting>
  <conditionalFormatting sqref="D35">
    <cfRule type="colorScale" priority="22">
      <colorScale>
        <cfvo type="min"/>
        <cfvo type="percentile" val="50"/>
        <cfvo type="max"/>
        <color rgb="FF63BE7B"/>
        <color rgb="FFFFEB84"/>
        <color rgb="FFF8696B"/>
      </colorScale>
    </cfRule>
  </conditionalFormatting>
  <conditionalFormatting sqref="D36">
    <cfRule type="colorScale" priority="21">
      <colorScale>
        <cfvo type="min"/>
        <cfvo type="percentile" val="50"/>
        <cfvo type="max"/>
        <color rgb="FF63BE7B"/>
        <color rgb="FFFFEB84"/>
        <color rgb="FFF8696B"/>
      </colorScale>
    </cfRule>
  </conditionalFormatting>
  <conditionalFormatting sqref="D37">
    <cfRule type="colorScale" priority="8">
      <colorScale>
        <cfvo type="min"/>
        <cfvo type="percentile" val="50"/>
        <cfvo type="max"/>
        <color rgb="FF63BE7B"/>
        <color rgb="FFFFEB84"/>
        <color rgb="FFF8696B"/>
      </colorScale>
    </cfRule>
  </conditionalFormatting>
  <conditionalFormatting sqref="D38">
    <cfRule type="colorScale" priority="19">
      <colorScale>
        <cfvo type="min"/>
        <cfvo type="percentile" val="50"/>
        <cfvo type="max"/>
        <color rgb="FF63BE7B"/>
        <color rgb="FFFFEB84"/>
        <color rgb="FFF8696B"/>
      </colorScale>
    </cfRule>
  </conditionalFormatting>
  <conditionalFormatting sqref="D39">
    <cfRule type="colorScale" priority="17">
      <colorScale>
        <cfvo type="min"/>
        <cfvo type="percentile" val="50"/>
        <cfvo type="max"/>
        <color rgb="FF63BE7B"/>
        <color rgb="FFFFEB84"/>
        <color rgb="FFF8696B"/>
      </colorScale>
    </cfRule>
  </conditionalFormatting>
  <conditionalFormatting sqref="D40">
    <cfRule type="colorScale" priority="16">
      <colorScale>
        <cfvo type="min"/>
        <cfvo type="percentile" val="50"/>
        <cfvo type="max"/>
        <color rgb="FF63BE7B"/>
        <color rgb="FFFFEB84"/>
        <color rgb="FFF8696B"/>
      </colorScale>
    </cfRule>
  </conditionalFormatting>
  <conditionalFormatting sqref="E6:E7">
    <cfRule type="colorScale" priority="55">
      <colorScale>
        <cfvo type="min"/>
        <cfvo type="percentile" val="50"/>
        <cfvo type="max"/>
        <color rgb="FF63BE7B"/>
        <color rgb="FFFFEB84"/>
        <color rgb="FFF8696B"/>
      </colorScale>
    </cfRule>
  </conditionalFormatting>
  <conditionalFormatting sqref="E12:E14">
    <cfRule type="colorScale" priority="11">
      <colorScale>
        <cfvo type="min"/>
        <cfvo type="percentile" val="50"/>
        <cfvo type="max"/>
        <color rgb="FF63BE7B"/>
        <color rgb="FFFFEB84"/>
        <color rgb="FFF8696B"/>
      </colorScale>
    </cfRule>
  </conditionalFormatting>
  <conditionalFormatting sqref="E30:E32">
    <cfRule type="colorScale" priority="10">
      <colorScale>
        <cfvo type="min"/>
        <cfvo type="percentile" val="50"/>
        <cfvo type="max"/>
        <color rgb="FF63BE7B"/>
        <color rgb="FFFFEB84"/>
        <color rgb="FFF8696B"/>
      </colorScale>
    </cfRule>
  </conditionalFormatting>
  <conditionalFormatting sqref="E37">
    <cfRule type="colorScale" priority="14">
      <colorScale>
        <cfvo type="min"/>
        <cfvo type="percentile" val="50"/>
        <cfvo type="max"/>
        <color rgb="FF63BE7B"/>
        <color rgb="FFFFEB84"/>
        <color rgb="FFF8696B"/>
      </colorScale>
    </cfRule>
  </conditionalFormatting>
  <conditionalFormatting sqref="E40">
    <cfRule type="colorScale" priority="15">
      <colorScale>
        <cfvo type="min"/>
        <cfvo type="percentile" val="50"/>
        <cfvo type="max"/>
        <color rgb="FF63BE7B"/>
        <color rgb="FFFFEB84"/>
        <color rgb="FFF8696B"/>
      </colorScale>
    </cfRule>
  </conditionalFormatting>
  <conditionalFormatting sqref="E51">
    <cfRule type="colorScale" priority="2">
      <colorScale>
        <cfvo type="min"/>
        <cfvo type="percentile" val="50"/>
        <cfvo type="max"/>
        <color rgb="FF63BE7B"/>
        <color rgb="FFFFEB84"/>
        <color rgb="FFF8696B"/>
      </colorScale>
    </cfRule>
  </conditionalFormatting>
  <conditionalFormatting sqref="E52:G52">
    <cfRule type="cellIs" dxfId="10" priority="3" operator="greaterThan">
      <formula>99.99</formula>
    </cfRule>
    <cfRule type="cellIs" dxfId="9" priority="4" operator="between">
      <formula>50.99</formula>
      <formula>100.99</formula>
    </cfRule>
    <cfRule type="cellIs" dxfId="8" priority="5" operator="between">
      <formula>19.99</formula>
      <formula>50.99</formula>
    </cfRule>
    <cfRule type="cellIs" dxfId="7" priority="6" operator="between">
      <formula>0</formula>
      <formula>19.99</formula>
    </cfRule>
  </conditionalFormatting>
  <conditionalFormatting sqref="F51">
    <cfRule type="colorScale" priority="1">
      <colorScale>
        <cfvo type="min"/>
        <cfvo type="percentile" val="50"/>
        <cfvo type="max"/>
        <color rgb="FF63BE7B"/>
        <color rgb="FFFFEB84"/>
        <color rgb="FFF8696B"/>
      </colorScale>
    </cfRule>
  </conditionalFormatting>
  <conditionalFormatting sqref="G9">
    <cfRule type="colorScale" priority="52">
      <colorScale>
        <cfvo type="min"/>
        <cfvo type="percentile" val="50"/>
        <cfvo type="max"/>
        <color rgb="FF63BE7B"/>
        <color rgb="FFFFEB84"/>
        <color rgb="FFF8696B"/>
      </colorScale>
    </cfRule>
  </conditionalFormatting>
  <conditionalFormatting sqref="G13:G15">
    <cfRule type="beginsWith" dxfId="6" priority="43" operator="beginsWith" text="Note">
      <formula>LEFT(G13,LEN("Note"))="Note"</formula>
    </cfRule>
  </conditionalFormatting>
  <conditionalFormatting sqref="G17">
    <cfRule type="beginsWith" dxfId="5" priority="42" operator="beginsWith" text="Note">
      <formula>LEFT(G17,LEN("Note"))="Note"</formula>
    </cfRule>
  </conditionalFormatting>
  <conditionalFormatting sqref="G19">
    <cfRule type="colorScale" priority="41">
      <colorScale>
        <cfvo type="min"/>
        <cfvo type="percentile" val="50"/>
        <cfvo type="max"/>
        <color rgb="FF63BE7B"/>
        <color rgb="FFFFEB84"/>
        <color rgb="FFF8696B"/>
      </colorScale>
    </cfRule>
  </conditionalFormatting>
  <conditionalFormatting sqref="G21">
    <cfRule type="beginsWith" dxfId="4" priority="39" operator="beginsWith" text="Note">
      <formula>LEFT(G21,LEN("Note"))="Note"</formula>
    </cfRule>
  </conditionalFormatting>
  <conditionalFormatting sqref="G23">
    <cfRule type="colorScale" priority="38">
      <colorScale>
        <cfvo type="min"/>
        <cfvo type="percentile" val="50"/>
        <cfvo type="max"/>
        <color rgb="FF63BE7B"/>
        <color rgb="FFFFEB84"/>
        <color rgb="FFF8696B"/>
      </colorScale>
    </cfRule>
  </conditionalFormatting>
  <conditionalFormatting sqref="G25">
    <cfRule type="beginsWith" dxfId="3" priority="37" operator="beginsWith" text="Note">
      <formula>LEFT(G25,LEN("Note"))="Note"</formula>
    </cfRule>
  </conditionalFormatting>
  <conditionalFormatting sqref="G35">
    <cfRule type="beginsWith" dxfId="2" priority="23" operator="beginsWith" text="Note">
      <formula>LEFT(G35,LEN("Note"))="Note"</formula>
    </cfRule>
  </conditionalFormatting>
  <conditionalFormatting sqref="G37">
    <cfRule type="beginsWith" dxfId="1" priority="12" operator="beginsWith" text="Supported by">
      <formula>LEFT(G37,LEN("Supported by"))="Supported by"</formula>
    </cfRule>
    <cfRule type="beginsWith" dxfId="0" priority="13" operator="beginsWith" text="Note">
      <formula>LEFT(G37,LEN("Note"))="Note"</formula>
    </cfRule>
  </conditionalFormatting>
  <conditionalFormatting sqref="H21:H23 D21:E22">
    <cfRule type="colorScale" priority="40">
      <colorScale>
        <cfvo type="min"/>
        <cfvo type="percentile" val="50"/>
        <cfvo type="max"/>
        <color rgb="FF63BE7B"/>
        <color rgb="FFFFEB84"/>
        <color rgb="FFF8696B"/>
      </colorScale>
    </cfRule>
  </conditionalFormatting>
  <conditionalFormatting sqref="H27">
    <cfRule type="colorScale" priority="31">
      <colorScale>
        <cfvo type="min"/>
        <cfvo type="percentile" val="50"/>
        <cfvo type="max"/>
        <color rgb="FF63BE7B"/>
        <color rgb="FFFFEB84"/>
        <color rgb="FFF8696B"/>
      </colorScale>
    </cfRule>
  </conditionalFormatting>
  <conditionalFormatting sqref="H34:H36 D34 E35:E36">
    <cfRule type="colorScale" priority="24">
      <colorScale>
        <cfvo type="min"/>
        <cfvo type="percentile" val="50"/>
        <cfvo type="max"/>
        <color rgb="FF63BE7B"/>
        <color rgb="FFFFEB84"/>
        <color rgb="FFF8696B"/>
      </colorScale>
    </cfRule>
  </conditionalFormatting>
  <conditionalFormatting sqref="H38">
    <cfRule type="colorScale" priority="20">
      <colorScale>
        <cfvo type="min"/>
        <cfvo type="percentile" val="50"/>
        <cfvo type="max"/>
        <color rgb="FF63BE7B"/>
        <color rgb="FFFFEB84"/>
        <color rgb="FFF8696B"/>
      </colorScale>
    </cfRule>
  </conditionalFormatting>
  <conditionalFormatting sqref="H39:H40">
    <cfRule type="colorScale" priority="18">
      <colorScale>
        <cfvo type="min"/>
        <cfvo type="percentile" val="50"/>
        <cfvo type="max"/>
        <color rgb="FF63BE7B"/>
        <color rgb="FFFFEB84"/>
        <color rgb="FFF8696B"/>
      </colorScale>
    </cfRule>
  </conditionalFormatting>
  <conditionalFormatting sqref="I64">
    <cfRule type="colorScale" priority="47">
      <colorScale>
        <cfvo type="min"/>
        <cfvo type="percentile" val="50"/>
        <cfvo type="max"/>
        <color rgb="FF63BE7B"/>
        <color rgb="FFFFEB84"/>
        <color rgb="FFF8696B"/>
      </colorScale>
    </cfRule>
  </conditionalFormatting>
  <conditionalFormatting sqref="I65:J65">
    <cfRule type="colorScale" priority="48">
      <colorScale>
        <cfvo type="min"/>
        <cfvo type="percentile" val="50"/>
        <cfvo type="max"/>
        <color rgb="FF63BE7B"/>
        <color rgb="FFFFEB84"/>
        <color rgb="FFF8696B"/>
      </colorScale>
    </cfRule>
  </conditionalFormatting>
  <dataValidations count="18">
    <dataValidation type="list" allowBlank="1" showInputMessage="1" showErrorMessage="1" sqref="J65 E12" xr:uid="{F57B266E-C66E-4233-9673-36343A9A43D8}">
      <formula1>$J$53:$J$58</formula1>
    </dataValidation>
    <dataValidation type="list" allowBlank="1" showInputMessage="1" showErrorMessage="1" sqref="E13" xr:uid="{0F4A7379-8BD1-4752-827B-4E3525D60310}">
      <formula1>INDIRECT($E$12)</formula1>
    </dataValidation>
    <dataValidation type="list" allowBlank="1" showInputMessage="1" showErrorMessage="1" sqref="E14" xr:uid="{B36C1D7C-D569-4C99-BE20-89F71D4C7371}">
      <formula1>$J$16:$J$24</formula1>
    </dataValidation>
    <dataValidation type="list" allowBlank="1" showInputMessage="1" showErrorMessage="1" sqref="E25" xr:uid="{91694BB2-00DC-496C-82AB-77A458AE8A18}">
      <formula1>$J$26:$J$29</formula1>
    </dataValidation>
    <dataValidation type="list" allowBlank="1" showInputMessage="1" showErrorMessage="1" sqref="E18" xr:uid="{A46C7750-E6DB-4DD6-9946-40325AF1FAD2}">
      <formula1>$J$75:$J$77</formula1>
    </dataValidation>
    <dataValidation type="list" allowBlank="1" showInputMessage="1" showErrorMessage="1" sqref="E17" xr:uid="{79FBDD5B-96C9-41C3-B3A7-42A4E7AAB725}">
      <formula1>$J$72:$J$74</formula1>
    </dataValidation>
    <dataValidation type="list" allowBlank="1" showInputMessage="1" showErrorMessage="1" sqref="E21" xr:uid="{33A43088-7A08-41D0-A345-CC0594AE5757}">
      <formula1>$I$114:$I$115</formula1>
    </dataValidation>
    <dataValidation type="list" allowBlank="1" showInputMessage="1" showErrorMessage="1" sqref="E22" xr:uid="{4DC1BC16-A52D-4EB9-A7A2-ED71BA87463F}">
      <formula1>$I$116:$I$118</formula1>
    </dataValidation>
    <dataValidation type="list" allowBlank="1" showInputMessage="1" showErrorMessage="1" sqref="E26" xr:uid="{960A2D95-EDF4-4706-A44B-BA1E8DD7EE48}">
      <formula1>$J$30:$J$32</formula1>
    </dataValidation>
    <dataValidation type="list" allowBlank="1" showInputMessage="1" showErrorMessage="1" sqref="E35" xr:uid="{61C73C37-FD29-4558-A476-A268F5B5AEAA}">
      <formula1>$J$33:$J$36</formula1>
    </dataValidation>
    <dataValidation type="list" allowBlank="1" showInputMessage="1" showErrorMessage="1" sqref="E30" xr:uid="{B15B665F-C65F-45C1-83FC-4F05BE247C4B}">
      <formula1>$I$124:$I$126</formula1>
    </dataValidation>
    <dataValidation type="list" allowBlank="1" showInputMessage="1" showErrorMessage="1" sqref="E32 E37" xr:uid="{59506DD5-6FD8-41A3-B15A-10B4E935E3A6}">
      <formula1>$I$137:$I$138</formula1>
    </dataValidation>
    <dataValidation type="list" allowBlank="1" showInputMessage="1" showErrorMessage="1" sqref="E31" xr:uid="{2E1041DD-C89B-431F-9BE5-33D84B89C02C}">
      <formula1>$I$127:$I$129</formula1>
    </dataValidation>
    <dataValidation type="list" allowBlank="1" showInputMessage="1" showErrorMessage="1" sqref="E9" xr:uid="{2BB3DB02-5AE4-430C-A04B-E14A89CDC65B}">
      <formula1>$J$3:$J$24</formula1>
    </dataValidation>
    <dataValidation type="list" allowBlank="1" showInputMessage="1" showErrorMessage="1" sqref="E40" xr:uid="{8A1BD07B-ED64-4E5F-98C3-FA4F59C794BE}">
      <formula1>$I$140:$I$142</formula1>
    </dataValidation>
    <dataValidation allowBlank="1" showInputMessage="1" showErrorMessage="1" promptTitle="Important Note!" prompt="Please see the note above" sqref="E51:G51" xr:uid="{0F5545AA-4BF5-491A-923C-564D12CB91EB}"/>
    <dataValidation allowBlank="1" showInputMessage="1" showErrorMessage="1" promptTitle="Important note!" prompt="Please see the note above" sqref="E52:G52" xr:uid="{2E2AA46C-4032-4F50-8DA6-B6677D095B5B}"/>
    <dataValidation type="list" allowBlank="1" showInputMessage="1" showErrorMessage="1" sqref="E36" xr:uid="{B3EBB7CA-884B-4352-BCE4-977F58299449}">
      <formula1>$J$38:$J$40</formula1>
    </dataValidation>
  </dataValidations>
  <hyperlinks>
    <hyperlink ref="B57" r:id="rId1" display="https://www.baua.de/EN/Topics/Work-design/Physical-workload/Key-indicator-method/pdf/KIM-BM-Body-Movement.pdf?__blob=publicationFile&amp;v=4" xr:uid="{EC36FF73-8CE0-46E2-8004-3B4EE7499450}"/>
  </hyperlinks>
  <pageMargins left="0.7" right="0.7" top="0.75" bottom="0.75" header="0.3" footer="0.3"/>
  <pageSetup paperSize="9" orientation="portrait" r:id="rId2"/>
  <drawing r:id="rId3"/>
  <legacy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90D99-9A65-40E1-A399-9CAA2FE7962C}">
  <dimension ref="B1:X115"/>
  <sheetViews>
    <sheetView topLeftCell="A7" zoomScale="115" zoomScaleNormal="115" workbookViewId="0">
      <selection activeCell="B2" sqref="B2:G2"/>
    </sheetView>
  </sheetViews>
  <sheetFormatPr defaultColWidth="9.28515625" defaultRowHeight="12.75"/>
  <cols>
    <col min="1" max="16384" width="9.28515625" style="50"/>
  </cols>
  <sheetData>
    <row r="1" spans="2:20">
      <c r="T1" s="428" t="s">
        <v>557</v>
      </c>
    </row>
    <row r="2" spans="2:20" ht="20.25" thickBot="1">
      <c r="B2" s="429" t="s">
        <v>709</v>
      </c>
      <c r="C2" s="430"/>
      <c r="D2" s="430"/>
      <c r="E2" s="430"/>
      <c r="F2" s="430"/>
      <c r="M2" s="431"/>
    </row>
    <row r="3" spans="2:20" ht="13.5" thickTop="1">
      <c r="B3" s="432"/>
    </row>
    <row r="4" spans="2:20" ht="18" thickBot="1">
      <c r="B4" s="432"/>
      <c r="C4" s="433" t="s">
        <v>710</v>
      </c>
      <c r="D4" s="433"/>
      <c r="E4" s="433"/>
      <c r="F4" s="433"/>
    </row>
    <row r="5" spans="2:20" ht="13.5" thickTop="1">
      <c r="B5" s="432"/>
      <c r="C5" s="434" t="s">
        <v>756</v>
      </c>
    </row>
    <row r="6" spans="2:20">
      <c r="B6" s="435"/>
      <c r="C6" s="434" t="s">
        <v>759</v>
      </c>
      <c r="D6" s="434"/>
      <c r="E6" s="434"/>
      <c r="F6" s="434"/>
      <c r="G6" s="434"/>
      <c r="H6" s="434"/>
      <c r="I6" s="434"/>
      <c r="J6" s="434"/>
    </row>
    <row r="7" spans="2:20">
      <c r="B7" s="436"/>
      <c r="C7" s="434" t="s">
        <v>757</v>
      </c>
      <c r="D7" s="434"/>
      <c r="E7" s="434"/>
      <c r="F7" s="434"/>
      <c r="G7" s="434"/>
      <c r="H7" s="434"/>
      <c r="I7" s="434"/>
      <c r="J7" s="434"/>
    </row>
    <row r="8" spans="2:20">
      <c r="C8" s="434" t="s">
        <v>758</v>
      </c>
      <c r="D8" s="434"/>
      <c r="E8" s="434"/>
      <c r="F8" s="434"/>
      <c r="G8" s="434"/>
      <c r="H8" s="434"/>
      <c r="I8" s="434"/>
      <c r="J8" s="434"/>
    </row>
    <row r="9" spans="2:20">
      <c r="C9" s="434" t="s">
        <v>801</v>
      </c>
      <c r="D9" s="434"/>
      <c r="E9" s="434"/>
      <c r="F9" s="434"/>
      <c r="G9" s="434"/>
      <c r="H9" s="434"/>
      <c r="I9" s="434"/>
      <c r="J9" s="434"/>
    </row>
    <row r="10" spans="2:20">
      <c r="C10" s="434" t="s">
        <v>760</v>
      </c>
      <c r="D10" s="434"/>
      <c r="E10" s="434"/>
      <c r="F10" s="434"/>
      <c r="G10" s="434"/>
      <c r="H10" s="434"/>
      <c r="I10" s="434"/>
      <c r="J10" s="434"/>
    </row>
    <row r="11" spans="2:20" ht="20.25">
      <c r="B11" s="437"/>
      <c r="C11" s="434" t="s">
        <v>761</v>
      </c>
      <c r="D11" s="434"/>
      <c r="E11" s="434"/>
      <c r="F11" s="434"/>
      <c r="G11" s="434"/>
      <c r="H11" s="434"/>
      <c r="I11" s="434"/>
      <c r="J11" s="434"/>
    </row>
    <row r="12" spans="2:20">
      <c r="B12" s="438"/>
      <c r="C12" s="434" t="s">
        <v>762</v>
      </c>
      <c r="D12" s="434"/>
      <c r="E12" s="434"/>
      <c r="F12" s="434"/>
      <c r="G12" s="434"/>
      <c r="H12" s="434"/>
      <c r="I12" s="434"/>
      <c r="J12" s="434"/>
      <c r="K12" s="438"/>
      <c r="L12" s="438"/>
      <c r="M12" s="438"/>
      <c r="N12" s="438"/>
      <c r="O12" s="438"/>
    </row>
    <row r="13" spans="2:20">
      <c r="B13" s="438"/>
      <c r="C13" s="434"/>
      <c r="D13" s="434"/>
      <c r="E13" s="434"/>
      <c r="F13" s="434"/>
      <c r="G13" s="434"/>
      <c r="H13" s="434"/>
      <c r="I13" s="434"/>
      <c r="J13" s="434"/>
      <c r="K13" s="438"/>
      <c r="L13" s="438"/>
      <c r="M13" s="438"/>
      <c r="N13" s="438"/>
      <c r="O13" s="438"/>
    </row>
    <row r="14" spans="2:20" ht="18" thickBot="1">
      <c r="C14" s="439" t="s">
        <v>712</v>
      </c>
      <c r="D14" s="439"/>
      <c r="E14" s="439"/>
      <c r="F14" s="439"/>
      <c r="G14" s="439"/>
      <c r="H14" s="434"/>
      <c r="I14" s="434"/>
      <c r="J14" s="434"/>
    </row>
    <row r="15" spans="2:20" ht="13.5" thickTop="1">
      <c r="C15" s="434" t="s">
        <v>763</v>
      </c>
      <c r="D15" s="434"/>
      <c r="E15" s="434"/>
      <c r="F15" s="434"/>
      <c r="G15" s="434"/>
      <c r="H15" s="434"/>
      <c r="I15" s="434"/>
      <c r="J15" s="434"/>
    </row>
    <row r="16" spans="2:20">
      <c r="C16" s="434" t="s">
        <v>711</v>
      </c>
      <c r="D16" s="434"/>
      <c r="E16" s="434"/>
      <c r="F16" s="434"/>
      <c r="G16" s="434"/>
      <c r="H16" s="434"/>
      <c r="I16" s="434"/>
      <c r="J16" s="434"/>
    </row>
    <row r="17" spans="3:23">
      <c r="C17" s="440" t="s">
        <v>713</v>
      </c>
      <c r="D17" s="434"/>
      <c r="E17" s="434"/>
      <c r="F17" s="434"/>
      <c r="G17" s="434"/>
      <c r="H17" s="434"/>
      <c r="I17" s="434"/>
      <c r="J17" s="434"/>
    </row>
    <row r="18" spans="3:23" ht="9" customHeight="1">
      <c r="C18" s="434"/>
      <c r="D18" s="434"/>
      <c r="E18" s="434"/>
      <c r="F18" s="434"/>
      <c r="G18" s="434"/>
      <c r="H18" s="434"/>
      <c r="I18" s="434"/>
      <c r="J18" s="434"/>
    </row>
    <row r="19" spans="3:23">
      <c r="C19" s="441" t="s">
        <v>715</v>
      </c>
      <c r="D19" s="442"/>
      <c r="E19" s="442"/>
      <c r="F19" s="442"/>
      <c r="G19" s="442"/>
      <c r="H19" s="442"/>
      <c r="I19" s="442"/>
      <c r="J19" s="442"/>
      <c r="K19" s="442"/>
      <c r="L19" s="442"/>
      <c r="M19" s="442"/>
      <c r="N19" s="442"/>
      <c r="O19" s="442"/>
      <c r="P19" s="442"/>
      <c r="Q19" s="442"/>
      <c r="R19" s="442"/>
      <c r="S19" s="442"/>
      <c r="T19" s="442"/>
      <c r="U19" s="442"/>
      <c r="V19" s="442"/>
      <c r="W19" s="443"/>
    </row>
    <row r="20" spans="3:23">
      <c r="C20" s="444" t="s">
        <v>716</v>
      </c>
      <c r="D20" s="431"/>
      <c r="E20" s="431"/>
      <c r="F20" s="431"/>
      <c r="G20" s="431"/>
      <c r="H20" s="431"/>
      <c r="I20" s="431"/>
      <c r="J20" s="431"/>
      <c r="K20" s="431"/>
      <c r="L20" s="431"/>
      <c r="M20" s="431"/>
      <c r="N20" s="431"/>
      <c r="O20" s="431"/>
      <c r="P20" s="431"/>
      <c r="Q20" s="431"/>
      <c r="R20" s="431"/>
      <c r="S20" s="431"/>
      <c r="T20" s="431"/>
      <c r="U20" s="431"/>
      <c r="V20" s="431"/>
      <c r="W20" s="445"/>
    </row>
    <row r="21" spans="3:23">
      <c r="C21" s="444" t="s">
        <v>717</v>
      </c>
      <c r="D21" s="431"/>
      <c r="E21" s="431"/>
      <c r="F21" s="431"/>
      <c r="G21" s="431"/>
      <c r="H21" s="431"/>
      <c r="I21" s="431"/>
      <c r="J21" s="431"/>
      <c r="K21" s="431"/>
      <c r="L21" s="431"/>
      <c r="M21" s="431"/>
      <c r="N21" s="431"/>
      <c r="O21" s="431"/>
      <c r="P21" s="431"/>
      <c r="Q21" s="431"/>
      <c r="R21" s="431"/>
      <c r="S21" s="431"/>
      <c r="T21" s="431"/>
      <c r="U21" s="431"/>
      <c r="V21" s="431"/>
      <c r="W21" s="445"/>
    </row>
    <row r="22" spans="3:23">
      <c r="C22" s="444" t="s">
        <v>718</v>
      </c>
      <c r="D22" s="431"/>
      <c r="E22" s="431"/>
      <c r="F22" s="431"/>
      <c r="G22" s="431"/>
      <c r="H22" s="431"/>
      <c r="I22" s="431"/>
      <c r="J22" s="431"/>
      <c r="K22" s="431"/>
      <c r="L22" s="431"/>
      <c r="M22" s="431"/>
      <c r="N22" s="431"/>
      <c r="O22" s="431"/>
      <c r="P22" s="431"/>
      <c r="Q22" s="431"/>
      <c r="R22" s="431"/>
      <c r="S22" s="431"/>
      <c r="T22" s="431"/>
      <c r="U22" s="431"/>
      <c r="V22" s="431"/>
      <c r="W22" s="445"/>
    </row>
    <row r="23" spans="3:23">
      <c r="C23" s="444" t="s">
        <v>719</v>
      </c>
      <c r="D23" s="431"/>
      <c r="E23" s="431"/>
      <c r="F23" s="431"/>
      <c r="G23" s="431"/>
      <c r="H23" s="431"/>
      <c r="I23" s="431"/>
      <c r="J23" s="431"/>
      <c r="K23" s="431"/>
      <c r="L23" s="431"/>
      <c r="M23" s="431"/>
      <c r="N23" s="431"/>
      <c r="O23" s="431"/>
      <c r="P23" s="431"/>
      <c r="Q23" s="431"/>
      <c r="R23" s="431"/>
      <c r="S23" s="431"/>
      <c r="T23" s="431"/>
      <c r="U23" s="431"/>
      <c r="V23" s="431"/>
      <c r="W23" s="445"/>
    </row>
    <row r="24" spans="3:23">
      <c r="C24" s="446" t="s">
        <v>714</v>
      </c>
      <c r="D24" s="447"/>
      <c r="E24" s="447"/>
      <c r="F24" s="447"/>
      <c r="G24" s="447"/>
      <c r="H24" s="447"/>
      <c r="I24" s="447"/>
      <c r="J24" s="447"/>
      <c r="K24" s="447"/>
      <c r="L24" s="447"/>
      <c r="M24" s="447"/>
      <c r="N24" s="447"/>
      <c r="O24" s="447"/>
      <c r="P24" s="447"/>
      <c r="Q24" s="447"/>
      <c r="R24" s="447"/>
      <c r="S24" s="447"/>
      <c r="T24" s="447"/>
      <c r="U24" s="447"/>
      <c r="V24" s="447"/>
      <c r="W24" s="448"/>
    </row>
    <row r="25" spans="3:23">
      <c r="C25" s="431"/>
      <c r="D25" s="431"/>
      <c r="E25" s="431"/>
      <c r="F25" s="431"/>
      <c r="G25" s="431"/>
      <c r="H25" s="431"/>
      <c r="I25" s="431"/>
      <c r="J25" s="431"/>
      <c r="K25" s="431"/>
      <c r="L25" s="431"/>
      <c r="M25" s="431"/>
      <c r="N25" s="431"/>
      <c r="O25" s="431"/>
      <c r="P25" s="431"/>
      <c r="Q25" s="431"/>
      <c r="R25" s="431"/>
      <c r="S25" s="431"/>
      <c r="T25" s="431"/>
      <c r="U25" s="431"/>
      <c r="V25" s="431"/>
      <c r="W25" s="431"/>
    </row>
    <row r="26" spans="3:23" ht="18" thickBot="1">
      <c r="C26" s="458" t="s">
        <v>817</v>
      </c>
      <c r="D26" s="458"/>
      <c r="E26" s="458"/>
      <c r="F26" s="433"/>
      <c r="G26" s="433"/>
      <c r="H26" s="433"/>
      <c r="I26" s="431"/>
      <c r="J26" s="431"/>
      <c r="K26" s="431"/>
      <c r="L26" s="431"/>
      <c r="M26" s="431"/>
      <c r="N26" s="431"/>
      <c r="O26" s="431"/>
      <c r="P26" s="431"/>
      <c r="Q26" s="431"/>
      <c r="R26" s="431"/>
      <c r="S26" s="431"/>
      <c r="T26" s="431"/>
      <c r="U26" s="431"/>
      <c r="V26" s="431"/>
      <c r="W26" s="431"/>
    </row>
    <row r="27" spans="3:23" ht="13.5" thickTop="1">
      <c r="C27" s="50" t="s">
        <v>807</v>
      </c>
      <c r="F27" s="431"/>
      <c r="G27" s="431"/>
      <c r="H27" s="431"/>
      <c r="I27" s="431"/>
      <c r="J27" s="431"/>
      <c r="K27" s="431"/>
      <c r="L27" s="431"/>
      <c r="M27" s="431"/>
      <c r="N27" s="431"/>
      <c r="O27" s="431"/>
      <c r="P27" s="431"/>
      <c r="Q27" s="431"/>
      <c r="R27" s="431"/>
      <c r="S27" s="431"/>
      <c r="T27" s="431"/>
      <c r="U27" s="431"/>
      <c r="V27" s="431"/>
      <c r="W27" s="431"/>
    </row>
    <row r="28" spans="3:23">
      <c r="C28" s="50" t="s">
        <v>808</v>
      </c>
      <c r="F28" s="431"/>
      <c r="G28" s="431"/>
      <c r="H28" s="431"/>
      <c r="I28" s="431"/>
      <c r="J28" s="431"/>
      <c r="K28" s="431"/>
      <c r="L28" s="431"/>
      <c r="M28" s="431"/>
      <c r="N28" s="431"/>
      <c r="O28" s="431"/>
      <c r="P28" s="431"/>
      <c r="Q28" s="431"/>
      <c r="R28" s="431"/>
      <c r="S28" s="431"/>
      <c r="T28" s="431"/>
      <c r="U28" s="431"/>
      <c r="V28" s="431"/>
      <c r="W28" s="431"/>
    </row>
    <row r="29" spans="3:23">
      <c r="C29" s="68" t="s">
        <v>809</v>
      </c>
      <c r="F29" s="431"/>
      <c r="G29" s="431"/>
      <c r="H29" s="431"/>
      <c r="I29" s="431"/>
      <c r="J29" s="431"/>
      <c r="K29" s="431"/>
      <c r="L29" s="431"/>
      <c r="M29" s="431"/>
      <c r="N29" s="431"/>
      <c r="O29" s="431"/>
      <c r="P29" s="431"/>
      <c r="Q29" s="431"/>
      <c r="R29" s="431"/>
      <c r="S29" s="431"/>
      <c r="T29" s="431"/>
      <c r="U29" s="431"/>
      <c r="V29" s="431"/>
      <c r="W29" s="431"/>
    </row>
    <row r="30" spans="3:23" ht="15.75" thickBot="1">
      <c r="C30" s="459" t="s">
        <v>810</v>
      </c>
      <c r="D30" s="459"/>
      <c r="E30" s="459"/>
      <c r="F30" s="459"/>
      <c r="G30" s="459"/>
      <c r="H30" s="459"/>
    </row>
    <row r="31" spans="3:23">
      <c r="D31" s="50" t="s">
        <v>811</v>
      </c>
    </row>
    <row r="32" spans="3:23">
      <c r="D32" s="50" t="s">
        <v>812</v>
      </c>
    </row>
    <row r="33" spans="3:23">
      <c r="D33" s="50" t="s">
        <v>813</v>
      </c>
    </row>
    <row r="34" spans="3:23">
      <c r="D34" s="50" t="s">
        <v>814</v>
      </c>
    </row>
    <row r="35" spans="3:23">
      <c r="C35" s="431"/>
      <c r="D35" s="50" t="s">
        <v>815</v>
      </c>
      <c r="U35" s="431"/>
      <c r="V35" s="431"/>
      <c r="W35" s="431"/>
    </row>
    <row r="36" spans="3:23">
      <c r="C36" s="50" t="s">
        <v>816</v>
      </c>
      <c r="U36" s="431"/>
      <c r="V36" s="431"/>
      <c r="W36" s="431"/>
    </row>
    <row r="37" spans="3:23">
      <c r="C37" s="431"/>
      <c r="D37" s="431"/>
      <c r="E37" s="431"/>
      <c r="F37" s="431"/>
      <c r="G37" s="431"/>
      <c r="H37" s="431"/>
      <c r="I37" s="431"/>
      <c r="J37" s="431"/>
      <c r="K37" s="431"/>
      <c r="L37" s="431"/>
      <c r="M37" s="431"/>
      <c r="N37" s="431"/>
      <c r="O37" s="431"/>
      <c r="P37" s="431"/>
      <c r="Q37" s="431"/>
      <c r="R37" s="431"/>
      <c r="S37" s="431"/>
      <c r="T37" s="431"/>
      <c r="U37" s="431"/>
      <c r="V37" s="431"/>
      <c r="W37" s="431"/>
    </row>
    <row r="38" spans="3:23" ht="18" thickBot="1">
      <c r="C38" s="433" t="s">
        <v>818</v>
      </c>
      <c r="D38" s="433"/>
      <c r="E38" s="433"/>
      <c r="F38" s="433"/>
      <c r="G38" s="433"/>
      <c r="H38" s="433"/>
    </row>
    <row r="39" spans="3:23" ht="13.5" thickTop="1">
      <c r="C39" s="434" t="s">
        <v>720</v>
      </c>
      <c r="D39" s="434"/>
      <c r="E39" s="434"/>
      <c r="F39" s="434"/>
      <c r="G39" s="434"/>
      <c r="H39" s="434"/>
      <c r="I39" s="434"/>
      <c r="J39" s="434"/>
      <c r="K39" s="434"/>
      <c r="L39" s="434"/>
      <c r="M39" s="434"/>
      <c r="N39" s="434"/>
      <c r="O39" s="434"/>
      <c r="P39" s="434"/>
      <c r="Q39" s="434"/>
      <c r="R39" s="434"/>
      <c r="S39" s="434"/>
      <c r="T39" s="434"/>
      <c r="U39" s="434"/>
      <c r="V39" s="434"/>
      <c r="W39" s="434"/>
    </row>
    <row r="40" spans="3:23">
      <c r="C40" s="434" t="s">
        <v>721</v>
      </c>
      <c r="D40" s="434"/>
      <c r="E40" s="434"/>
      <c r="F40" s="434"/>
      <c r="G40" s="434"/>
      <c r="H40" s="434"/>
      <c r="I40" s="434"/>
      <c r="J40" s="434"/>
      <c r="K40" s="434"/>
      <c r="L40" s="434"/>
      <c r="M40" s="434"/>
      <c r="N40" s="434"/>
      <c r="O40" s="434"/>
      <c r="P40" s="434"/>
      <c r="Q40" s="434"/>
      <c r="R40" s="434"/>
      <c r="S40" s="434"/>
      <c r="T40" s="434"/>
      <c r="U40" s="434"/>
      <c r="V40" s="434"/>
      <c r="W40" s="434"/>
    </row>
    <row r="41" spans="3:23">
      <c r="C41" s="434" t="s">
        <v>722</v>
      </c>
      <c r="D41" s="434"/>
      <c r="E41" s="434"/>
      <c r="F41" s="434"/>
      <c r="G41" s="434"/>
      <c r="H41" s="434"/>
      <c r="I41" s="434"/>
      <c r="J41" s="434"/>
      <c r="K41" s="434"/>
      <c r="L41" s="434"/>
      <c r="M41" s="434"/>
      <c r="N41" s="434"/>
      <c r="O41" s="434"/>
      <c r="P41" s="434"/>
      <c r="Q41" s="434"/>
      <c r="R41" s="434"/>
      <c r="S41" s="434"/>
      <c r="T41" s="434"/>
      <c r="U41" s="434"/>
      <c r="V41" s="434"/>
      <c r="W41" s="434"/>
    </row>
    <row r="42" spans="3:23">
      <c r="C42" s="434" t="s">
        <v>723</v>
      </c>
      <c r="D42" s="434"/>
      <c r="E42" s="434"/>
      <c r="F42" s="434"/>
      <c r="G42" s="434"/>
      <c r="H42" s="434"/>
      <c r="I42" s="434"/>
      <c r="J42" s="434"/>
      <c r="K42" s="434"/>
      <c r="L42" s="434"/>
      <c r="M42" s="434"/>
      <c r="N42" s="434"/>
      <c r="O42" s="434"/>
      <c r="P42" s="434"/>
      <c r="Q42" s="434"/>
      <c r="R42" s="434"/>
      <c r="S42" s="434"/>
      <c r="T42" s="434"/>
      <c r="U42" s="434"/>
      <c r="V42" s="434"/>
      <c r="W42" s="434"/>
    </row>
    <row r="43" spans="3:23">
      <c r="C43" s="434" t="s">
        <v>724</v>
      </c>
    </row>
    <row r="45" spans="3:23" ht="18" thickBot="1">
      <c r="C45" s="433" t="s">
        <v>819</v>
      </c>
      <c r="D45" s="433"/>
      <c r="E45" s="433"/>
      <c r="F45" s="433"/>
      <c r="G45" s="433"/>
      <c r="H45" s="433"/>
    </row>
    <row r="46" spans="3:23" ht="13.5" thickTop="1">
      <c r="C46" s="50" t="s">
        <v>725</v>
      </c>
    </row>
    <row r="47" spans="3:23">
      <c r="C47" s="50" t="s">
        <v>727</v>
      </c>
    </row>
    <row r="48" spans="3:23" ht="15">
      <c r="C48" s="449" t="s">
        <v>726</v>
      </c>
      <c r="T48" s="16" t="s">
        <v>774</v>
      </c>
    </row>
    <row r="49" spans="3:20" ht="15">
      <c r="C49" s="434" t="s">
        <v>785</v>
      </c>
      <c r="T49" t="s">
        <v>773</v>
      </c>
    </row>
    <row r="50" spans="3:20" ht="15">
      <c r="C50" s="434" t="s">
        <v>765</v>
      </c>
      <c r="T50" s="16" t="s">
        <v>766</v>
      </c>
    </row>
    <row r="51" spans="3:20" ht="15">
      <c r="C51" s="450" t="s">
        <v>764</v>
      </c>
      <c r="T51" s="16" t="s">
        <v>767</v>
      </c>
    </row>
    <row r="52" spans="3:20" ht="15">
      <c r="T52" s="16" t="s">
        <v>768</v>
      </c>
    </row>
    <row r="53" spans="3:20" ht="15.75" thickBot="1">
      <c r="C53" s="451" t="s">
        <v>728</v>
      </c>
      <c r="D53" s="451"/>
      <c r="E53" s="451"/>
      <c r="F53" s="451"/>
      <c r="G53" s="451"/>
      <c r="T53" s="16" t="s">
        <v>769</v>
      </c>
    </row>
    <row r="54" spans="3:20" ht="9.75" customHeight="1">
      <c r="C54" s="3"/>
      <c r="D54" s="3"/>
      <c r="E54" s="3"/>
      <c r="F54" s="3"/>
      <c r="G54" s="3"/>
      <c r="H54" s="3"/>
      <c r="T54" s="16" t="s">
        <v>770</v>
      </c>
    </row>
    <row r="55" spans="3:20" ht="15">
      <c r="C55" s="454" t="s">
        <v>729</v>
      </c>
      <c r="I55" s="454" t="s">
        <v>736</v>
      </c>
      <c r="N55" s="454" t="s">
        <v>737</v>
      </c>
      <c r="T55" s="16" t="s">
        <v>771</v>
      </c>
    </row>
    <row r="56" spans="3:20" ht="15">
      <c r="C56" s="434" t="s">
        <v>735</v>
      </c>
      <c r="D56" s="434"/>
      <c r="E56" s="434"/>
      <c r="I56" s="434" t="s">
        <v>798</v>
      </c>
      <c r="N56" s="434" t="s">
        <v>739</v>
      </c>
      <c r="T56" s="16" t="s">
        <v>772</v>
      </c>
    </row>
    <row r="57" spans="3:20" ht="15">
      <c r="C57" s="434" t="s">
        <v>734</v>
      </c>
      <c r="D57" s="434"/>
      <c r="E57" s="434"/>
      <c r="I57" s="434" t="s">
        <v>797</v>
      </c>
      <c r="N57" s="434" t="s">
        <v>740</v>
      </c>
      <c r="T57" s="3"/>
    </row>
    <row r="58" spans="3:20">
      <c r="C58" s="434" t="s">
        <v>733</v>
      </c>
      <c r="D58" s="434"/>
      <c r="E58" s="434"/>
      <c r="N58" s="434" t="s">
        <v>741</v>
      </c>
    </row>
    <row r="59" spans="3:20">
      <c r="C59" s="434" t="s">
        <v>732</v>
      </c>
      <c r="D59" s="434"/>
      <c r="E59" s="434"/>
      <c r="N59" s="434" t="s">
        <v>742</v>
      </c>
    </row>
    <row r="60" spans="3:20">
      <c r="C60" s="434" t="s">
        <v>731</v>
      </c>
      <c r="D60" s="434"/>
      <c r="E60" s="434"/>
      <c r="N60" s="434" t="s">
        <v>738</v>
      </c>
    </row>
    <row r="61" spans="3:20">
      <c r="C61" s="434" t="s">
        <v>730</v>
      </c>
      <c r="D61" s="434"/>
      <c r="E61" s="434"/>
      <c r="N61" s="434" t="s">
        <v>788</v>
      </c>
    </row>
    <row r="62" spans="3:20">
      <c r="C62" s="434" t="s">
        <v>789</v>
      </c>
    </row>
    <row r="64" spans="3:20" ht="15">
      <c r="C64" s="454" t="s">
        <v>743</v>
      </c>
      <c r="I64" s="454" t="s">
        <v>745</v>
      </c>
      <c r="N64" s="454" t="s">
        <v>749</v>
      </c>
    </row>
    <row r="65" spans="3:14">
      <c r="C65" s="434" t="s">
        <v>790</v>
      </c>
      <c r="I65" s="434" t="s">
        <v>747</v>
      </c>
      <c r="N65" s="434" t="s">
        <v>751</v>
      </c>
    </row>
    <row r="66" spans="3:14">
      <c r="C66" s="434" t="s">
        <v>744</v>
      </c>
      <c r="I66" s="434" t="s">
        <v>738</v>
      </c>
      <c r="N66" s="434" t="s">
        <v>752</v>
      </c>
    </row>
    <row r="67" spans="3:14">
      <c r="C67" s="434" t="s">
        <v>791</v>
      </c>
      <c r="I67" s="434" t="s">
        <v>744</v>
      </c>
      <c r="N67" s="434" t="s">
        <v>731</v>
      </c>
    </row>
    <row r="68" spans="3:14">
      <c r="C68" s="434" t="s">
        <v>792</v>
      </c>
      <c r="I68" s="434" t="s">
        <v>748</v>
      </c>
      <c r="N68" s="434" t="s">
        <v>750</v>
      </c>
    </row>
    <row r="69" spans="3:14">
      <c r="I69" s="434" t="s">
        <v>746</v>
      </c>
      <c r="N69" s="434" t="s">
        <v>793</v>
      </c>
    </row>
    <row r="70" spans="3:14">
      <c r="I70" s="434" t="s">
        <v>794</v>
      </c>
      <c r="N70" s="434" t="s">
        <v>795</v>
      </c>
    </row>
    <row r="71" spans="3:14">
      <c r="I71" s="434" t="s">
        <v>796</v>
      </c>
      <c r="N71" s="434"/>
    </row>
    <row r="72" spans="3:14">
      <c r="I72" s="434" t="s">
        <v>799</v>
      </c>
      <c r="N72" s="434"/>
    </row>
    <row r="73" spans="3:14">
      <c r="I73" s="434"/>
      <c r="N73" s="434"/>
    </row>
    <row r="74" spans="3:14">
      <c r="I74" s="434"/>
      <c r="N74" s="434"/>
    </row>
    <row r="75" spans="3:14" ht="18" thickBot="1">
      <c r="C75" s="433" t="s">
        <v>820</v>
      </c>
      <c r="D75" s="433"/>
      <c r="E75" s="433"/>
      <c r="F75" s="433"/>
      <c r="G75" s="433"/>
      <c r="H75" s="433"/>
    </row>
    <row r="76" spans="3:14" ht="13.5" thickTop="1">
      <c r="C76" s="434" t="s">
        <v>753</v>
      </c>
    </row>
    <row r="77" spans="3:14">
      <c r="C77" s="434"/>
    </row>
    <row r="78" spans="3:14">
      <c r="C78" s="434"/>
    </row>
    <row r="79" spans="3:14">
      <c r="C79" s="434"/>
    </row>
    <row r="95" spans="19:19" ht="15">
      <c r="S95" s="16"/>
    </row>
    <row r="96" spans="19:19" ht="15">
      <c r="S96" s="16"/>
    </row>
    <row r="97" spans="3:24" ht="18" thickBot="1">
      <c r="C97" s="433" t="s">
        <v>821</v>
      </c>
      <c r="D97" s="433"/>
      <c r="E97" s="433"/>
      <c r="F97" s="433"/>
      <c r="G97" s="433"/>
      <c r="H97" s="433"/>
      <c r="I97" s="433"/>
      <c r="J97" s="433"/>
      <c r="K97" s="433"/>
      <c r="S97" s="16"/>
    </row>
    <row r="98" spans="3:24" ht="15.75" thickTop="1">
      <c r="C98" s="434" t="s">
        <v>775</v>
      </c>
      <c r="D98" s="434"/>
      <c r="E98" s="434"/>
      <c r="F98" s="434"/>
      <c r="G98" s="434"/>
      <c r="H98" s="434"/>
      <c r="I98" s="434"/>
      <c r="J98" s="434"/>
      <c r="K98" s="434"/>
      <c r="L98" s="434"/>
      <c r="M98" s="434"/>
      <c r="N98" s="434"/>
      <c r="O98" s="434"/>
      <c r="P98" s="434"/>
      <c r="Q98" s="434"/>
      <c r="R98" s="434"/>
      <c r="S98" s="16"/>
    </row>
    <row r="99" spans="3:24" ht="15">
      <c r="C99" s="434" t="s">
        <v>784</v>
      </c>
      <c r="D99" s="434"/>
      <c r="E99" s="434"/>
      <c r="F99" s="434"/>
      <c r="G99" s="434"/>
      <c r="H99" s="434"/>
      <c r="I99" s="434"/>
      <c r="J99" s="434"/>
      <c r="K99" s="434"/>
      <c r="L99" s="434"/>
      <c r="M99" s="434"/>
      <c r="N99" s="434"/>
      <c r="O99" s="434"/>
      <c r="P99" s="434"/>
      <c r="Q99" s="434"/>
      <c r="R99" s="434"/>
      <c r="S99" s="16"/>
    </row>
    <row r="100" spans="3:24" ht="15">
      <c r="C100" s="449" t="s">
        <v>776</v>
      </c>
      <c r="D100" s="434"/>
      <c r="E100" s="434"/>
      <c r="F100" s="434"/>
      <c r="G100" s="434"/>
      <c r="H100" s="434"/>
      <c r="I100" s="434"/>
      <c r="J100" s="434"/>
      <c r="K100" s="434"/>
      <c r="L100" s="434"/>
      <c r="M100" s="434"/>
      <c r="N100" s="434"/>
      <c r="O100" s="434"/>
      <c r="P100" s="434"/>
      <c r="Q100" s="434"/>
      <c r="R100" s="434"/>
      <c r="S100" s="16"/>
    </row>
    <row r="101" spans="3:24" ht="15.75" customHeight="1">
      <c r="C101" s="39" t="s">
        <v>783</v>
      </c>
      <c r="G101" s="434"/>
      <c r="H101" s="434"/>
      <c r="I101" s="434"/>
      <c r="J101" s="434"/>
      <c r="K101" s="434"/>
      <c r="L101" s="434"/>
      <c r="M101" s="434"/>
      <c r="N101" s="434"/>
      <c r="O101" s="434"/>
      <c r="P101" s="434"/>
      <c r="Q101" s="434"/>
      <c r="R101" s="434"/>
      <c r="S101" s="16"/>
    </row>
    <row r="102" spans="3:24" ht="15">
      <c r="C102" s="452" t="s">
        <v>777</v>
      </c>
      <c r="G102" s="434"/>
      <c r="H102" s="434"/>
      <c r="I102" s="434"/>
      <c r="J102" s="434"/>
      <c r="K102" s="434"/>
      <c r="L102" s="434"/>
      <c r="M102" s="434"/>
      <c r="N102" s="434"/>
      <c r="O102" s="434"/>
      <c r="P102" s="434"/>
      <c r="Q102" s="434"/>
      <c r="R102" s="434"/>
      <c r="S102" s="16"/>
    </row>
    <row r="103" spans="3:24" ht="15">
      <c r="C103" s="452" t="s">
        <v>778</v>
      </c>
      <c r="G103" s="434"/>
      <c r="H103" s="434"/>
      <c r="I103" s="434"/>
      <c r="J103" s="434"/>
      <c r="K103" s="434"/>
      <c r="L103" s="434"/>
      <c r="M103" s="434"/>
      <c r="N103" s="434"/>
      <c r="O103" s="434"/>
      <c r="P103" s="434"/>
      <c r="Q103" s="434"/>
      <c r="R103" s="434"/>
      <c r="S103" s="16"/>
    </row>
    <row r="104" spans="3:24" ht="15">
      <c r="C104" s="452" t="s">
        <v>779</v>
      </c>
      <c r="S104" s="16"/>
    </row>
    <row r="105" spans="3:24" ht="15">
      <c r="C105" s="452" t="s">
        <v>780</v>
      </c>
      <c r="S105" s="16"/>
    </row>
    <row r="106" spans="3:24" ht="15">
      <c r="C106" s="452" t="s">
        <v>781</v>
      </c>
    </row>
    <row r="107" spans="3:24" ht="15">
      <c r="C107" s="452" t="s">
        <v>782</v>
      </c>
    </row>
    <row r="108" spans="3:24" ht="15">
      <c r="C108" s="453"/>
    </row>
    <row r="109" spans="3:24" ht="18" thickBot="1">
      <c r="C109" s="433" t="s">
        <v>822</v>
      </c>
      <c r="D109" s="433"/>
      <c r="E109" s="433"/>
      <c r="F109" s="433"/>
      <c r="G109" s="433"/>
      <c r="H109" s="433"/>
      <c r="I109" s="433"/>
      <c r="J109" s="433"/>
      <c r="K109" s="433"/>
    </row>
    <row r="110" spans="3:24" ht="13.5" thickTop="1">
      <c r="C110" s="434" t="s">
        <v>786</v>
      </c>
      <c r="D110" s="434"/>
      <c r="E110" s="434"/>
      <c r="F110" s="434"/>
      <c r="G110" s="434"/>
      <c r="H110" s="434"/>
      <c r="I110" s="434"/>
      <c r="J110" s="434"/>
      <c r="K110" s="434"/>
      <c r="L110" s="434"/>
      <c r="M110" s="434"/>
      <c r="N110" s="434"/>
      <c r="O110" s="434"/>
      <c r="P110" s="434"/>
      <c r="Q110" s="434"/>
      <c r="R110" s="434"/>
      <c r="S110" s="434"/>
      <c r="T110" s="434"/>
      <c r="U110" s="434"/>
      <c r="V110" s="434"/>
      <c r="W110" s="434"/>
      <c r="X110" s="434"/>
    </row>
    <row r="111" spans="3:24">
      <c r="C111" s="434" t="s">
        <v>800</v>
      </c>
      <c r="D111" s="434"/>
      <c r="E111" s="434"/>
      <c r="F111" s="434"/>
      <c r="G111" s="434"/>
      <c r="H111" s="434"/>
      <c r="I111" s="434"/>
      <c r="J111" s="434"/>
      <c r="K111" s="434"/>
      <c r="L111" s="434"/>
      <c r="M111" s="434"/>
      <c r="N111" s="434"/>
      <c r="O111" s="434"/>
      <c r="P111" s="434"/>
      <c r="Q111" s="434"/>
      <c r="R111" s="434"/>
      <c r="S111" s="434"/>
      <c r="T111" s="434"/>
      <c r="U111" s="434"/>
      <c r="V111" s="434"/>
      <c r="W111" s="434"/>
      <c r="X111" s="434"/>
    </row>
    <row r="112" spans="3:24">
      <c r="C112" s="440" t="s">
        <v>787</v>
      </c>
      <c r="D112" s="434"/>
      <c r="E112" s="434"/>
      <c r="F112" s="434"/>
      <c r="G112" s="434"/>
      <c r="H112" s="434"/>
      <c r="I112" s="434"/>
      <c r="J112" s="434"/>
      <c r="K112" s="434"/>
      <c r="L112" s="434"/>
      <c r="M112" s="434"/>
      <c r="N112" s="434"/>
      <c r="O112" s="434"/>
      <c r="P112" s="434"/>
      <c r="Q112" s="434"/>
      <c r="R112" s="434"/>
      <c r="S112" s="434"/>
      <c r="T112" s="434"/>
      <c r="U112" s="434"/>
      <c r="V112" s="434"/>
      <c r="W112" s="434"/>
      <c r="X112" s="434"/>
    </row>
    <row r="113" spans="3:24">
      <c r="C113" s="434"/>
      <c r="D113" s="434"/>
      <c r="E113" s="434"/>
      <c r="F113" s="434"/>
      <c r="G113" s="434"/>
      <c r="H113" s="434"/>
      <c r="I113" s="434"/>
      <c r="J113" s="434"/>
      <c r="K113" s="434"/>
      <c r="L113" s="434"/>
      <c r="M113" s="434"/>
      <c r="N113" s="434"/>
      <c r="O113" s="434"/>
      <c r="P113" s="434"/>
      <c r="Q113" s="434"/>
      <c r="R113" s="434"/>
      <c r="S113" s="434"/>
      <c r="T113" s="434"/>
      <c r="U113" s="434"/>
      <c r="V113" s="434"/>
      <c r="W113" s="434"/>
      <c r="X113" s="434"/>
    </row>
    <row r="114" spans="3:24">
      <c r="C114" s="434"/>
      <c r="D114" s="434"/>
      <c r="E114" s="434"/>
      <c r="F114" s="434"/>
      <c r="G114" s="434"/>
      <c r="H114" s="434"/>
      <c r="I114" s="434"/>
      <c r="J114" s="434"/>
      <c r="K114" s="434"/>
      <c r="L114" s="434"/>
      <c r="M114" s="434"/>
      <c r="N114" s="434"/>
      <c r="O114" s="434"/>
      <c r="P114" s="434"/>
      <c r="Q114" s="434"/>
      <c r="R114" s="434"/>
      <c r="S114" s="434"/>
      <c r="T114" s="434"/>
      <c r="U114" s="434"/>
      <c r="V114" s="434"/>
      <c r="W114" s="434"/>
      <c r="X114" s="434"/>
    </row>
    <row r="115" spans="3:24">
      <c r="C115" s="434"/>
      <c r="D115" s="434"/>
      <c r="E115" s="434"/>
      <c r="F115" s="434"/>
      <c r="G115" s="434"/>
      <c r="H115" s="434"/>
      <c r="I115" s="434"/>
      <c r="J115" s="434"/>
      <c r="K115" s="434"/>
      <c r="L115" s="434"/>
      <c r="M115" s="434"/>
      <c r="N115" s="434"/>
      <c r="O115" s="434"/>
      <c r="P115" s="434"/>
      <c r="Q115" s="434"/>
      <c r="R115" s="434"/>
      <c r="S115" s="434"/>
      <c r="T115" s="434"/>
      <c r="U115" s="434"/>
      <c r="V115" s="434"/>
      <c r="W115" s="434"/>
      <c r="X115" s="434"/>
    </row>
  </sheetData>
  <sheetProtection algorithmName="SHA-512" hashValue="Xg82UVzOGhPnx912rO8KIDw+5NLygup3OHO8s2qYd0kSFKBg4ZCDL1QX1YIiJoHVNvaBHjIuqGf4kkWjBScGWA==" saltValue="Gs1Xi7WRL8bSZk1PGyNycg==" spinCount="100000" sheet="1" insertHyperlinks="0"/>
  <hyperlinks>
    <hyperlink ref="C48" r:id="rId1" display="https://www.baua.de/DE/Angebote/Publikationen/Berichte/F2333.html" xr:uid="{BE8D424F-1A60-45EF-968E-5E81C6DDB9D9}"/>
    <hyperlink ref="C51" r:id="rId2" xr:uid="{ACCCBF54-BBA1-4E78-86F5-D330ADE7E507}"/>
    <hyperlink ref="C100" r:id="rId3" display="https://www.baua.de/DE/Themen/Arbeitsgestaltung-im-Betrieb/Physische-Belastung/Leitmerkmalmethode/pdf/LMM-Multi-E.pdf?__blob=publicationFile&amp;v=3" xr:uid="{26023018-69BF-4609-A323-975620CFD292}"/>
    <hyperlink ref="C55" r:id="rId4" display="https://www.baua.de/EN/Topics/Work-design/Physical-workload/Key-indicator-method/pdf/KIM-LHC-Lifting-Holding-Carrying.pdf?__blob=publicationFile&amp;v=4" xr:uid="{0A0ECE02-2852-4668-943B-66C8137B2B28}"/>
    <hyperlink ref="I55" r:id="rId5" display="https://www.baua.de/EN/Topics/Work-design/Physical-workload/Key-indicator-method/pdf/KIM-PP-Pushing-Pulling.pdf?__blob=publicationFile&amp;v=4" xr:uid="{98A5B328-9E78-4ACF-A1FB-5F1D7B659637}"/>
    <hyperlink ref="N55" r:id="rId6" display="https://www.baua.de/EN/Topics/Work-design/Physical-workload/Key-indicator-method/pdf/KIM-BF-Whole-Body-Forces.pdf?__blob=publicationFile&amp;v=4" xr:uid="{6EE06AA3-B524-468A-805B-61B9227E242F}"/>
    <hyperlink ref="C64" r:id="rId7" display="https://www.baua.de/EN/Topics/Work-design/Physical-workload/Key-indicator-method/pdf/KIM-MHO-Manual-Handling-Operations.pdf?__blob=publicationFile&amp;v=4" xr:uid="{76D91076-AC2C-4345-9F86-99E6CECFAA08}"/>
    <hyperlink ref="I64" r:id="rId8" display="https://www.baua.de/EN/Topics/Work-design/Physical-workload/Key-indicator-method/pdf/KIM-ABP-Awkward-Body-Postures.pdf?__blob=publicationFile&amp;v=4" xr:uid="{1B206877-26BE-460E-8B70-108BFEDFECFA}"/>
    <hyperlink ref="N64" r:id="rId9" display="https://www.baua.de/EN/Topics/Work-design/Physical-workload/Key-indicator-method/pdf/KIM-BM-Body-Movement.pdf?__blob=publicationFile&amp;v=4" xr:uid="{0C1DAFFB-5040-4121-9E39-952ADA092D38}"/>
  </hyperlinks>
  <pageMargins left="0.7" right="0.7" top="0.75" bottom="0.75" header="0.3" footer="0.3"/>
  <drawing r:id="rId1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haredContentType xmlns="Microsoft.SharePoint.Taxonomy.ContentTypeSync" SourceId="02f74cf1-ae9f-400d-bc52-3bcd3a9e177f" ContentTypeId="0x0101" PreviousValue="false"/>
</file>

<file path=customXml/item2.xml><?xml version="1.0" encoding="utf-8"?>
<ct:contentTypeSchema xmlns:ct="http://schemas.microsoft.com/office/2006/metadata/contentType" xmlns:ma="http://schemas.microsoft.com/office/2006/metadata/properties/metaAttributes" ct:_="" ma:_="" ma:contentTypeName="Dokument" ma:contentTypeID="0x010100E53216D435A83542943B937C36324AF2" ma:contentTypeVersion="24" ma:contentTypeDescription="Opprett et nytt dokument." ma:contentTypeScope="" ma:versionID="8b0f23da11f617264c268decbd119cc9">
  <xsd:schema xmlns:xsd="http://www.w3.org/2001/XMLSchema" xmlns:xs="http://www.w3.org/2001/XMLSchema" xmlns:p="http://schemas.microsoft.com/office/2006/metadata/properties" xmlns:ns2="53aa2fe1-0fb5-4b04-8d24-038cb7d64947" xmlns:ns3="e3ee3c21-4f5d-442f-9127-5b3eacf3b372" xmlns:ns4="5b4e24bb-367d-45dc-b637-097f3fb44482" targetNamespace="http://schemas.microsoft.com/office/2006/metadata/properties" ma:root="true" ma:fieldsID="012062291e6c7c6270c74139964ad6bf" ns2:_="" ns3:_="" ns4:_="">
    <xsd:import namespace="53aa2fe1-0fb5-4b04-8d24-038cb7d64947"/>
    <xsd:import namespace="e3ee3c21-4f5d-442f-9127-5b3eacf3b372"/>
    <xsd:import namespace="5b4e24bb-367d-45dc-b637-097f3fb44482"/>
    <xsd:element name="properties">
      <xsd:complexType>
        <xsd:sequence>
          <xsd:element name="documentManagement">
            <xsd:complexType>
              <xsd:all>
                <xsd:element ref="ns2:MediaServiceMetadata" minOccurs="0"/>
                <xsd:element ref="ns2:MediaServiceFastMetadata" minOccurs="0"/>
                <xsd:element ref="ns2:MediaServiceDateTaken"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4:TaxCatchAll" minOccurs="0"/>
                <xsd:element ref="ns2:lcf76f155ced4ddcb4097134ff3c332f" minOccurs="0"/>
                <xsd:element ref="ns2:MediaLengthInSeconds" minOccurs="0"/>
                <xsd:element ref="ns2:Stillingskategori"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3aa2fe1-0fb5-4b04-8d24-038cb7d6494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Bildemerkelapper" ma:readOnly="false" ma:fieldId="{5cf76f15-5ced-4ddc-b409-7134ff3c332f}" ma:taxonomyMulti="true" ma:sspId="02f74cf1-ae9f-400d-bc52-3bcd3a9e177f" ma:termSetId="09814cd3-568e-fe90-9814-8d621ff8fb84" ma:anchorId="fba54fb3-c3e1-fe81-a776-ca4b69148c4d" ma:open="true" ma:isKeyword="false">
      <xsd:complexType>
        <xsd:sequence>
          <xsd:element ref="pc:Terms" minOccurs="0" maxOccurs="1"/>
        </xsd:sequence>
      </xsd:complexType>
    </xsd:element>
    <xsd:element name="MediaLengthInSeconds" ma:index="22" nillable="true" ma:displayName="MediaLengthInSeconds" ma:hidden="true" ma:internalName="MediaLengthInSeconds" ma:readOnly="true">
      <xsd:simpleType>
        <xsd:restriction base="dms:Unknown"/>
      </xsd:simpleType>
    </xsd:element>
    <xsd:element name="Stillingskategori" ma:index="23" nillable="true" ma:displayName="Stillingskategori" ma:description="Skriv inn stillingskategori for vurderingen" ma:format="Dropdown" ma:internalName="Stillingskategori">
      <xsd:simpleType>
        <xsd:restriction base="dms:Text">
          <xsd:maxLength value="255"/>
        </xsd:restriction>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3ee3c21-4f5d-442f-9127-5b3eacf3b372" elementFormDefault="qualified">
    <xsd:import namespace="http://schemas.microsoft.com/office/2006/documentManagement/types"/>
    <xsd:import namespace="http://schemas.microsoft.com/office/infopath/2007/PartnerControls"/>
    <xsd:element name="SharedWithUsers" ma:index="11"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Delingsdetaljer"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b4e24bb-367d-45dc-b637-097f3fb44482"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efea986f-1189-489d-b178-a5d71b28d4b5}" ma:internalName="TaxCatchAll" ma:showField="CatchAllData" ma:web="e3ee3c21-4f5d-442f-9127-5b3eacf3b37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5b4e24bb-367d-45dc-b637-097f3fb44482" xsi:nil="true"/>
    <lcf76f155ced4ddcb4097134ff3c332f xmlns="53aa2fe1-0fb5-4b04-8d24-038cb7d64947">
      <Terms xmlns="http://schemas.microsoft.com/office/infopath/2007/PartnerControls"/>
    </lcf76f155ced4ddcb4097134ff3c332f>
    <Stillingskategori xmlns="53aa2fe1-0fb5-4b04-8d24-038cb7d64947" xsi:nil="true"/>
  </documentManagement>
</p:properties>
</file>

<file path=customXml/item4.xml>��< ? x m l   v e r s i o n = " 1 . 0 "   e n c o d i n g = " u t f - 1 6 " ? > < W o r k b o o k S t a t e   x m l n s : i = " h t t p : / / w w w . w 3 . o r g / 2 0 0 1 / X M L S c h e m a - i n s t a n c e "   x m l n s = " h t t p : / / s c h e m a s . m i c r o s o f t . c o m / P o w e r B I A d d I n " > < L a s t P r o v i d e d R a n g e N a m e I d > 0 < / L a s t P r o v i d e d R a n g e N a m e I d > < L a s t U s e d G r o u p O b j e c t I d > < / L a s t U s e d G r o u p O b j e c t I d > < T i l e s L i s t > < T i l e s / > < / T i l e s L i s t > < / W o r k b o o k S t a t e > 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E7DD95A-9C12-400E-A14C-41D4CFD05FFC}">
  <ds:schemaRefs>
    <ds:schemaRef ds:uri="Microsoft.SharePoint.Taxonomy.ContentTypeSync"/>
  </ds:schemaRefs>
</ds:datastoreItem>
</file>

<file path=customXml/itemProps2.xml><?xml version="1.0" encoding="utf-8"?>
<ds:datastoreItem xmlns:ds="http://schemas.openxmlformats.org/officeDocument/2006/customXml" ds:itemID="{B85D6840-9C23-4F19-8B90-72C2D38B04D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3aa2fe1-0fb5-4b04-8d24-038cb7d64947"/>
    <ds:schemaRef ds:uri="e3ee3c21-4f5d-442f-9127-5b3eacf3b372"/>
    <ds:schemaRef ds:uri="5b4e24bb-367d-45dc-b637-097f3fb4448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B1734FC-4D6D-4D58-A694-6ADCD24362DB}">
  <ds:schemaRefs>
    <ds:schemaRef ds:uri="http://www.w3.org/XML/1998/namespace"/>
    <ds:schemaRef ds:uri="http://purl.org/dc/terms/"/>
    <ds:schemaRef ds:uri="http://purl.org/dc/dcmitype/"/>
    <ds:schemaRef ds:uri="http://schemas.microsoft.com/office/2006/metadata/properties"/>
    <ds:schemaRef ds:uri="http://purl.org/dc/elements/1.1/"/>
    <ds:schemaRef ds:uri="http://schemas.microsoft.com/office/infopath/2007/PartnerControls"/>
    <ds:schemaRef ds:uri="http://schemas.microsoft.com/office/2006/documentManagement/types"/>
    <ds:schemaRef ds:uri="http://schemas.openxmlformats.org/package/2006/metadata/core-properties"/>
    <ds:schemaRef ds:uri="5b4e24bb-367d-45dc-b637-097f3fb44482"/>
    <ds:schemaRef ds:uri="e3ee3c21-4f5d-442f-9127-5b3eacf3b372"/>
    <ds:schemaRef ds:uri="53aa2fe1-0fb5-4b04-8d24-038cb7d64947"/>
  </ds:schemaRefs>
</ds:datastoreItem>
</file>

<file path=customXml/itemProps4.xml><?xml version="1.0" encoding="utf-8"?>
<ds:datastoreItem xmlns:ds="http://schemas.openxmlformats.org/officeDocument/2006/customXml" ds:itemID="{2F1E7A3A-6B1E-4A79-A8A2-0831DDE1AFCE}">
  <ds:schemaRefs>
    <ds:schemaRef ds:uri="http://schemas.microsoft.com/PowerBIAddIn"/>
  </ds:schemaRefs>
</ds:datastoreItem>
</file>

<file path=customXml/itemProps5.xml><?xml version="1.0" encoding="utf-8"?>
<ds:datastoreItem xmlns:ds="http://schemas.openxmlformats.org/officeDocument/2006/customXml" ds:itemID="{41C27F84-E73E-41A7-8D5C-5F3359DCD4ED}">
  <ds:schemaRefs>
    <ds:schemaRef ds:uri="http://schemas.microsoft.com/sharepoint/v3/contenttype/forms"/>
  </ds:schemaRefs>
</ds:datastoreItem>
</file>

<file path=docMetadata/LabelInfo.xml><?xml version="1.0" encoding="utf-8"?>
<clbl:labelList xmlns:clbl="http://schemas.microsoft.com/office/2020/mipLabelMetadata">
  <clbl:label id="{8c0fd9d9-30b4-46b7-8b7b-c1b67ed693a5}" enabled="1" method="Standard" siteId="{3aa4a235-b6e2-48d5-9195-7fcf05b459b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9</vt:i4>
      </vt:variant>
    </vt:vector>
  </HeadingPairs>
  <TitlesOfParts>
    <vt:vector size="17" baseType="lpstr">
      <vt:lpstr>Appropriate tools</vt:lpstr>
      <vt:lpstr>KIM LHC</vt:lpstr>
      <vt:lpstr>KIM PP</vt:lpstr>
      <vt:lpstr>KIM BF</vt:lpstr>
      <vt:lpstr>KIM MHO</vt:lpstr>
      <vt:lpstr>KIM ABP</vt:lpstr>
      <vt:lpstr>KIM BM</vt:lpstr>
      <vt:lpstr>Veiledning (only in norwegian)</vt:lpstr>
      <vt:lpstr>Carriages</vt:lpstr>
      <vt:lpstr>Climbing</vt:lpstr>
      <vt:lpstr>Climbing_inclination</vt:lpstr>
      <vt:lpstr>Climbing_ladders</vt:lpstr>
      <vt:lpstr>Climbing_stairs</vt:lpstr>
      <vt:lpstr>Crawling</vt:lpstr>
      <vt:lpstr>Handbarrow</vt:lpstr>
      <vt:lpstr>Walking</vt:lpstr>
      <vt:lpstr>Wheelbarrow</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Kristin Sommer</dc:creator>
  <cp:lastModifiedBy>Kristin Sommer</cp:lastModifiedBy>
  <cp:lastPrinted>2022-07-05T20:24:22Z</cp:lastPrinted>
  <dcterms:created xsi:type="dcterms:W3CDTF">2021-03-02T21:20:07Z</dcterms:created>
  <dcterms:modified xsi:type="dcterms:W3CDTF">2025-12-17T12:32:17Z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0x010100E53216D435A83542943B937C36324AF2</vt:lpwstr>
  </property>
  <property fmtid="{D5CDD505-2E9C-101B-9397-08002B2CF9AE}" pid="3" name="MediaServiceImageTags">
    <vt:lpwstr/>
  </property>
  <property fmtid="{D5CDD505-2E9C-101B-9397-08002B2CF9AE}" pid="4" name="g971e9ce8060489b80a056801d36d93d">
    <vt:lpwstr/>
  </property>
  <property fmtid="{D5CDD505-2E9C-101B-9397-08002B2CF9AE}" pid="5" name="gd56e2644879487f8da67586944cf0f5">
    <vt:lpwstr/>
  </property>
  <property fmtid="{D5CDD505-2E9C-101B-9397-08002B2CF9AE}" pid="6" name="o6fe11a35735487dac377a215490fa4b">
    <vt:lpwstr/>
  </property>
  <property fmtid="{D5CDD505-2E9C-101B-9397-08002B2CF9AE}" pid="7" name="d632f762b19c46329b06e4a329cb5038">
    <vt:lpwstr/>
  </property>
  <property fmtid="{D5CDD505-2E9C-101B-9397-08002B2CF9AE}" pid="8" name="c71f94430ee24530b6af52dc58e8598c">
    <vt:lpwstr/>
  </property>
  <property fmtid="{D5CDD505-2E9C-101B-9397-08002B2CF9AE}" pid="9" name="mbf6ec96a4d94feeaf76fee4d5d0c80e">
    <vt:lpwstr/>
  </property>
  <property fmtid="{D5CDD505-2E9C-101B-9397-08002B2CF9AE}" pid="10" name="EIMCountry">
    <vt:lpwstr/>
  </property>
  <property fmtid="{D5CDD505-2E9C-101B-9397-08002B2CF9AE}" pid="11" name="b519d5ff8fc64ffea9cb9a4c0b377271">
    <vt:lpwstr/>
  </property>
  <property fmtid="{D5CDD505-2E9C-101B-9397-08002B2CF9AE}" pid="12" name="EIMInformationAsset">
    <vt:lpwstr/>
  </property>
  <property fmtid="{D5CDD505-2E9C-101B-9397-08002B2CF9AE}" pid="13" name="hfb23c77fa4f4618a5f446ac03ac12ab">
    <vt:lpwstr/>
  </property>
  <property fmtid="{D5CDD505-2E9C-101B-9397-08002B2CF9AE}" pid="14" name="m9e92212f5fa42fa9b52bc2f3224e0af">
    <vt:lpwstr/>
  </property>
</Properties>
</file>